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840"/>
  </bookViews>
  <sheets>
    <sheet name="Sheet1" sheetId="1" r:id="rId1"/>
    <sheet name="Sheet2" sheetId="2" r:id="rId2"/>
    <sheet name="Sheet3" sheetId="3" r:id="rId3"/>
    <sheet name="WpsReserved_CellImgList" sheetId="4" state="veryHidden" r:id="rId4"/>
  </sheets>
  <definedNames>
    <definedName name="_xlnm._FilterDatabase" localSheetId="0" hidden="1">Sheet1!$A$1:$G$144</definedName>
    <definedName name="_xlnm.Print_Titles" localSheetId="0">Sheet1!$1:$1</definedName>
  </definedNames>
  <calcPr calcId="144525"/>
</workbook>
</file>

<file path=xl/sharedStrings.xml><?xml version="1.0" encoding="utf-8"?>
<sst xmlns="http://schemas.openxmlformats.org/spreadsheetml/2006/main" count="776" uniqueCount="431">
  <si>
    <t>课程类别</t>
  </si>
  <si>
    <t>课程代码</t>
  </si>
  <si>
    <t>课程名称</t>
  </si>
  <si>
    <t>开课单位</t>
  </si>
  <si>
    <t>任课教师</t>
  </si>
  <si>
    <t>详情</t>
  </si>
  <si>
    <t>公共必修课</t>
  </si>
  <si>
    <t>马克思主义经典著作选读
1/2/3班</t>
  </si>
  <si>
    <t>马克思主义学院</t>
  </si>
  <si>
    <t>何捷一</t>
  </si>
  <si>
    <t>该课堂研究生请扫码加入微信群：</t>
  </si>
  <si>
    <t>马克思主义经典著作选读
4班</t>
  </si>
  <si>
    <t>胡贤鑫</t>
  </si>
  <si>
    <t>经济英语（学硕 下）A1、A2班</t>
  </si>
  <si>
    <t>外国语学院</t>
  </si>
  <si>
    <t>孙世权</t>
  </si>
  <si>
    <t>该课堂研究生请加QQ群：1058464072</t>
  </si>
  <si>
    <t>经济英语（学硕 下）B1/B2班</t>
  </si>
  <si>
    <t>马书东</t>
  </si>
  <si>
    <t>该课堂研究生（金融学、投资学、金融统计、保险精算与风险管理专业）请加QQ群：1054481019</t>
  </si>
  <si>
    <t>经济英语（学硕 下）B3/B4班</t>
  </si>
  <si>
    <t>崔灿</t>
  </si>
  <si>
    <t>该课堂研究生（房地产经济学、金融工程、应用统计、财政学、国际贸易学专业）请加QQ群：799805482</t>
  </si>
  <si>
    <t>经济英语（学硕 下）B5/B6班</t>
  </si>
  <si>
    <t>甘信防</t>
  </si>
  <si>
    <t>该课堂研究生（西方经济学、世界经济、数量经济学、政治经济学、经济思想史、经济史、人口资源与环境经济学、国民经济学、区域经济学、数理统计、计算机科学与技术、环境科学与工程专业）请加QQ群：178025348</t>
  </si>
  <si>
    <t>经济英语（学硕 下）B7班</t>
  </si>
  <si>
    <t>张平</t>
  </si>
  <si>
    <t>请该课堂研究生（产业经济学、劳动经济学、税收学、保险学、经济统计学）加QQ群：1054832636</t>
  </si>
  <si>
    <t>21081002</t>
  </si>
  <si>
    <t>法律英语(学硕 下)A1、A2班</t>
  </si>
  <si>
    <t>李剑波</t>
  </si>
  <si>
    <r>
      <rPr>
        <sz val="11"/>
        <color theme="1"/>
        <rFont val="宋体"/>
        <charset val="134"/>
      </rPr>
      <t>该课堂研究生请加</t>
    </r>
    <r>
      <rPr>
        <sz val="11"/>
        <color theme="1"/>
        <rFont val="Times New Roman"/>
        <charset val="134"/>
      </rPr>
      <t>QQ</t>
    </r>
    <r>
      <rPr>
        <sz val="11"/>
        <color theme="1"/>
        <rFont val="宋体"/>
        <charset val="134"/>
      </rPr>
      <t>群：</t>
    </r>
    <r>
      <rPr>
        <sz val="11"/>
        <color theme="1"/>
        <rFont val="Times New Roman"/>
        <charset val="134"/>
      </rPr>
      <t>1042575582</t>
    </r>
  </si>
  <si>
    <t>法律英语（学硕 下）B1、B2、B3、B4、B9班</t>
  </si>
  <si>
    <t>胡红萍</t>
  </si>
  <si>
    <t>该课堂研究生（法学理论、侦查学、治安学、诉讼法学、社会治理法学、刑法学、环境与资源保护法学、宪法与行政法学、民商法学、经济法学）加QQ群：984158383</t>
  </si>
  <si>
    <t>法律英语（学硕 下）B5、B6、B7、B8班</t>
  </si>
  <si>
    <t>姚明华</t>
  </si>
  <si>
    <t>该课堂研究生请扫码加QQ群：</t>
  </si>
  <si>
    <t>人文英语（学硕 下）1、2、3班</t>
  </si>
  <si>
    <t>林丽</t>
  </si>
  <si>
    <t>该课堂研究生请加QQ群：966294316</t>
  </si>
  <si>
    <t>管理英语（学硕 下）A1班</t>
  </si>
  <si>
    <t>冯曼</t>
  </si>
  <si>
    <t>该课堂研究生请加QQ群：1057294503</t>
  </si>
  <si>
    <t>管理英语（学硕 下）A2班</t>
  </si>
  <si>
    <t>该课堂研究生请加QQ群：1057295714</t>
  </si>
  <si>
    <t>管理英语（学硕 下）B1、B2班</t>
  </si>
  <si>
    <t>该课堂研究生请加QQ群：876221303</t>
  </si>
  <si>
    <t>管理英语（学硕 下）B3、B4、B5、B6班</t>
  </si>
  <si>
    <t>刘艳芳</t>
  </si>
  <si>
    <t>该课堂研究生请加QQ群：964119602</t>
  </si>
  <si>
    <t>经济英语（专硕 下）1、2、4、12班</t>
  </si>
  <si>
    <t>该课堂研究生请加QQ群：1031166237</t>
  </si>
  <si>
    <t>经济英语（专硕 下）3、9、10、11班</t>
  </si>
  <si>
    <t>该课堂研究生请加QQ群：178025348</t>
  </si>
  <si>
    <t>经济英语（专硕 下）5、6、7、8班</t>
  </si>
  <si>
    <t>相关课堂研究生（税务、金融、国际商务、农业管理、农村发展专业）请加QQ群：697392104</t>
  </si>
  <si>
    <t>经济英语（专硕 下）13班</t>
  </si>
  <si>
    <t>请该课堂研究生（应用统计、计算机技术）QQ群：568383297</t>
  </si>
  <si>
    <t>21081007</t>
  </si>
  <si>
    <t>法律英语（专硕 下）1、2、3班</t>
  </si>
  <si>
    <t>请该课堂研究生加QQ群：1056767458</t>
  </si>
  <si>
    <t>法律英语（专硕 下）4、5班</t>
  </si>
  <si>
    <r>
      <rPr>
        <sz val="11"/>
        <color theme="1"/>
        <rFont val="宋体"/>
        <charset val="134"/>
      </rPr>
      <t>相关课堂研究生（法律（非法学）、法律（法学）、社会工作专业）请加</t>
    </r>
    <r>
      <rPr>
        <sz val="11"/>
        <color theme="1"/>
        <rFont val="Times New Roman"/>
        <charset val="134"/>
      </rPr>
      <t>QQ</t>
    </r>
    <r>
      <rPr>
        <sz val="11"/>
        <color theme="1"/>
        <rFont val="宋体"/>
        <charset val="134"/>
      </rPr>
      <t>群：</t>
    </r>
    <r>
      <rPr>
        <sz val="11"/>
        <color theme="1"/>
        <rFont val="Times New Roman"/>
        <charset val="134"/>
      </rPr>
      <t>1043113709</t>
    </r>
  </si>
  <si>
    <t>法律英语（专硕 下）6、7班</t>
  </si>
  <si>
    <t>肖鹏</t>
  </si>
  <si>
    <t>相关课堂研究生（法律（非法学）、社会工作）请加微信群：</t>
  </si>
  <si>
    <t>人文英语（专硕 下）1班</t>
  </si>
  <si>
    <t>该课堂研究生（新闻与传播专业）请加QQ群：966294316</t>
  </si>
  <si>
    <t>管理英语（专硕 下）5班</t>
  </si>
  <si>
    <t>该课堂研究生（审计专业）请加QQ群：1057291911</t>
  </si>
  <si>
    <t>管理英语（专硕 下）6班</t>
  </si>
  <si>
    <t>该课堂研究生（审计专业）请加QQ群：780925832</t>
  </si>
  <si>
    <t>学科基础课</t>
  </si>
  <si>
    <t>31032002</t>
  </si>
  <si>
    <t>高级宏观经济学
1班、2班</t>
  </si>
  <si>
    <t>经济学院</t>
  </si>
  <si>
    <t>李珊珊</t>
  </si>
  <si>
    <t>线上发布预习任务，请加QQ群：1004618946</t>
  </si>
  <si>
    <t>21032009</t>
  </si>
  <si>
    <t>中级宏观经济学
3班</t>
  </si>
  <si>
    <t>罗小芳</t>
  </si>
  <si>
    <t>该课堂研究生请加QQ群：1053851593</t>
  </si>
  <si>
    <t>中级宏观经济学
4班</t>
  </si>
  <si>
    <t>吴强</t>
  </si>
  <si>
    <t>该课堂研究生请加QQ群：1050724501</t>
  </si>
  <si>
    <t>中级宏观经济学
5班</t>
  </si>
  <si>
    <t>高杰</t>
  </si>
  <si>
    <t>该课堂研究生请加微信群，微信二维码：</t>
  </si>
  <si>
    <t>中级宏观经济学
6班</t>
  </si>
  <si>
    <t>朱明</t>
  </si>
  <si>
    <t>该课堂研究生请加QQ群：1048044155</t>
  </si>
  <si>
    <t>中级宏观经济学
7班</t>
  </si>
  <si>
    <t>李小克
袁凯华</t>
  </si>
  <si>
    <t>线上发布预习任务，请加QQ群：1049962830</t>
  </si>
  <si>
    <t>一级学科经典文献（公司理财模块）</t>
  </si>
  <si>
    <t>研究生院</t>
  </si>
  <si>
    <t>李秉成
李四海
白小滢
晏超</t>
  </si>
  <si>
    <t>一级学科经典文献（公共经济学模块）</t>
  </si>
  <si>
    <t>李祥云</t>
  </si>
  <si>
    <t>该课堂研究生请加QQ群：208885292</t>
  </si>
  <si>
    <t>跨学科专业课</t>
  </si>
  <si>
    <t>西方国际关系理论专题研究</t>
  </si>
  <si>
    <t>哲学院</t>
  </si>
  <si>
    <t>李明月</t>
  </si>
  <si>
    <t>21033017</t>
  </si>
  <si>
    <t>中国近代经济史</t>
  </si>
  <si>
    <t>何国卿</t>
  </si>
  <si>
    <t>线上发布预习任务，请加QQ群：728558015</t>
  </si>
  <si>
    <t>21033032</t>
  </si>
  <si>
    <t>博弈论与信息经济学</t>
  </si>
  <si>
    <t>郑道文</t>
  </si>
  <si>
    <t>保险经济学</t>
  </si>
  <si>
    <t>金融学院</t>
  </si>
  <si>
    <t>姚壬元</t>
  </si>
  <si>
    <t>保险中介研究</t>
  </si>
  <si>
    <t>刘冬姣</t>
  </si>
  <si>
    <t>房地产金融与投资</t>
  </si>
  <si>
    <t>张东</t>
  </si>
  <si>
    <t>投资项目管理计算机应用</t>
  </si>
  <si>
    <t>李梦玄</t>
  </si>
  <si>
    <t>该课堂研究生请加QQ群：</t>
  </si>
  <si>
    <t>国际组织与现代国际关系</t>
  </si>
  <si>
    <t>法学院</t>
  </si>
  <si>
    <t>雷益丹</t>
  </si>
  <si>
    <t>请有跨专业选修这门课的同学尽快扫码加入微信群，并修改昵称为“年级-姓名”。</t>
  </si>
  <si>
    <t>国际投资法</t>
  </si>
  <si>
    <t>安丽</t>
  </si>
  <si>
    <t>国际法与国际私法热点问题</t>
  </si>
  <si>
    <t>尹生
钟丽</t>
  </si>
  <si>
    <t>中国刑法与监察史专题</t>
  </si>
  <si>
    <t>刑事司法学院</t>
  </si>
  <si>
    <t>夏朝晖</t>
  </si>
  <si>
    <t>请该课堂研究生加微信群：</t>
  </si>
  <si>
    <t>大众传播理论专题研究</t>
  </si>
  <si>
    <t>新闻与文化传播学院</t>
  </si>
  <si>
    <t>范龙</t>
  </si>
  <si>
    <t>请有跨专业选修这门课的同学尽快扫码加入微信群：</t>
  </si>
  <si>
    <t>Approaches and Methods in Communication Rearch</t>
  </si>
  <si>
    <t>张颖</t>
  </si>
  <si>
    <t>城市与区域规划</t>
  </si>
  <si>
    <t>公共管理学院</t>
  </si>
  <si>
    <t>张俊峰
何雄</t>
  </si>
  <si>
    <t>人口与区域可持续发展(硕士)</t>
  </si>
  <si>
    <t>朱明宝
向华丽</t>
  </si>
  <si>
    <t>请有跨专业选修这门课的同学加QQ群： 247248193</t>
  </si>
  <si>
    <t>土地经济与土地资源利用</t>
  </si>
  <si>
    <t>张俊峰
赵颖智</t>
  </si>
  <si>
    <t>请有跨专业选修这门课的同学加QQ群：1054548064</t>
  </si>
  <si>
    <t>医疗与工伤保险</t>
  </si>
  <si>
    <t>于长永</t>
  </si>
  <si>
    <t>请跨专业选修这门课的同学添加于老师QQ号：57595649，并扫二维码加入课堂</t>
  </si>
  <si>
    <t>人员素质与甄选研究</t>
  </si>
  <si>
    <t>喻良涛
陈芳</t>
  </si>
  <si>
    <t>请添加助教丁冉的联系方式（微信号：Dr865860953），她将统一负责邀请同学们进入该群。</t>
  </si>
  <si>
    <t>非营利组织管理研究</t>
  </si>
  <si>
    <t>张远凤</t>
  </si>
  <si>
    <t>行政管理专题研究</t>
  </si>
  <si>
    <t>杜兴洋
徐双敏</t>
  </si>
  <si>
    <t>公共政策专题研究</t>
  </si>
  <si>
    <t>庞明礼
苏忠林</t>
  </si>
  <si>
    <t>公共部门人力资源管理</t>
  </si>
  <si>
    <t>梅继霞</t>
  </si>
  <si>
    <t>社会治理专题研究</t>
  </si>
  <si>
    <t>周红云</t>
  </si>
  <si>
    <t>请有跨专业选修这门课的同学加QQ群：210033926</t>
  </si>
  <si>
    <t>市场调查与抽样技术</t>
  </si>
  <si>
    <t>统计与数学学院</t>
  </si>
  <si>
    <t>张海波
刘洪</t>
  </si>
  <si>
    <t>请有跨专业选修这门课的同学尽快扫码加入微信群。</t>
  </si>
  <si>
    <t>机器学习</t>
  </si>
  <si>
    <t>蒋锋</t>
  </si>
  <si>
    <t>管理学专题研究</t>
  </si>
  <si>
    <t>工商管理学院</t>
  </si>
  <si>
    <t>李克克
栗洋
胡铭</t>
  </si>
  <si>
    <t>请有跨专业选修这门课的同学尽快扫码加入QQ群。</t>
  </si>
  <si>
    <t>国际私法原著选读（双语课）</t>
  </si>
  <si>
    <t>21083026</t>
  </si>
  <si>
    <r>
      <rPr>
        <sz val="10"/>
        <rFont val="宋体"/>
        <charset val="134"/>
      </rPr>
      <t>西方文学理论与批评方法</t>
    </r>
  </si>
  <si>
    <r>
      <rPr>
        <sz val="10"/>
        <rFont val="宋体"/>
        <charset val="134"/>
      </rPr>
      <t>蔡圣勤</t>
    </r>
  </si>
  <si>
    <t>中国史史料学</t>
  </si>
  <si>
    <t>张少鹏</t>
  </si>
  <si>
    <t>中国古代经济史</t>
  </si>
  <si>
    <t>王玲</t>
  </si>
  <si>
    <t>国际税法</t>
  </si>
  <si>
    <t>杨洪
李微(辅)</t>
  </si>
  <si>
    <t>经济发展与预测</t>
  </si>
  <si>
    <t>文澜学院</t>
  </si>
  <si>
    <t>王文晓
陈泰良</t>
  </si>
  <si>
    <t>保险财务分析</t>
  </si>
  <si>
    <t>段文军</t>
  </si>
  <si>
    <t>保险研究方法与论文写作</t>
  </si>
  <si>
    <t>刘冬姣
张洁</t>
  </si>
  <si>
    <t>评估技术与方法(硕士)</t>
  </si>
  <si>
    <t>李锐</t>
  </si>
  <si>
    <t>已选该课程的研究生请加QQ群：1019115182，具体信息将由任课老师在群内发布。</t>
  </si>
  <si>
    <t>金融工程专题</t>
  </si>
  <si>
    <t>李志生
张金林</t>
  </si>
  <si>
    <t>31083082</t>
  </si>
  <si>
    <t>现当代英国文学</t>
  </si>
  <si>
    <t>刘红卫</t>
  </si>
  <si>
    <t>请有跨专业选修这门课的同学尽快加入QQ群，群号：875794465，群二维码：</t>
  </si>
  <si>
    <t>21043009</t>
  </si>
  <si>
    <t>财务会计理论与实务</t>
  </si>
  <si>
    <t>财政税务学院</t>
  </si>
  <si>
    <t>郭月梅
李琳</t>
  </si>
  <si>
    <t>已选该课程的研究生请加QQ群：856929574，具体信息将由任课老师在群内发布。</t>
  </si>
  <si>
    <t>外国农业经济专题</t>
  </si>
  <si>
    <t>田云
吴海涛</t>
  </si>
  <si>
    <t>国际私法及国际经济法热点问题</t>
  </si>
  <si>
    <t>钟丽
罗洁</t>
  </si>
  <si>
    <t>21213010</t>
  </si>
  <si>
    <t>量化投资与金融计量</t>
  </si>
  <si>
    <t>吴雷</t>
  </si>
  <si>
    <t>审计理论</t>
  </si>
  <si>
    <t>会计学院</t>
  </si>
  <si>
    <t>陈丽红
赵艳秉</t>
  </si>
  <si>
    <t>国际法及国际经济法热点问题</t>
  </si>
  <si>
    <t>田家谷
李微</t>
  </si>
  <si>
    <t>21063018</t>
  </si>
  <si>
    <t>国际刑法</t>
  </si>
  <si>
    <t>简基松
汪自勇</t>
  </si>
  <si>
    <t>21063010</t>
  </si>
  <si>
    <t>立法学专题</t>
  </si>
  <si>
    <t>张德淼
刘磊
何鹏</t>
  </si>
  <si>
    <t>国际贸易前沿问题研究</t>
  </si>
  <si>
    <t>钱学锋
毛海涛
李敬子
闫文收
胡宗彪
赵曜</t>
  </si>
  <si>
    <t>21063043</t>
  </si>
  <si>
    <t>社会法总论</t>
  </si>
  <si>
    <t>徐智华</t>
  </si>
  <si>
    <t>粟烟涛</t>
  </si>
  <si>
    <t>知识产权法专题</t>
  </si>
  <si>
    <t>唐昭红</t>
  </si>
  <si>
    <t>金融市场中的统计方法</t>
  </si>
  <si>
    <t>张虎</t>
  </si>
  <si>
    <t>商法专题</t>
  </si>
  <si>
    <t>陈晓星
冯兴俊</t>
  </si>
  <si>
    <t>商法前沿与论文写作</t>
  </si>
  <si>
    <t>万建华
樊启荣
邹芳</t>
  </si>
  <si>
    <t>21063045</t>
  </si>
  <si>
    <t>宏观调控法前沿</t>
  </si>
  <si>
    <t>黎江虹
肖金林
侯卓
赵芳春</t>
  </si>
  <si>
    <t>马克思主义哲学原著选读</t>
  </si>
  <si>
    <t>颜岩</t>
  </si>
  <si>
    <t>请有跨专业选修这门课的同学添加联系人QQ：1344538969，贾帆。</t>
  </si>
  <si>
    <t>伦理学经典著作选读</t>
  </si>
  <si>
    <t>胡真圣</t>
  </si>
  <si>
    <t>请有跨专业选修这门课的同学联系老师邮箱：邮箱：13871507263@139.com。</t>
  </si>
  <si>
    <t>21093074</t>
  </si>
  <si>
    <t>学术论文写作指导</t>
  </si>
  <si>
    <t>袁满</t>
  </si>
  <si>
    <t>文艺美学专题研究</t>
  </si>
  <si>
    <t>姜金元</t>
  </si>
  <si>
    <t>21023083</t>
  </si>
  <si>
    <t>中国哲学方法论</t>
  </si>
  <si>
    <t>夏世华</t>
  </si>
  <si>
    <t>跨专业选修该课程的研究生请加QQ群：728558015</t>
  </si>
  <si>
    <t>生态与可持续发展经济学</t>
  </si>
  <si>
    <t>陈浩高红贵</t>
  </si>
  <si>
    <t>西方经济学前沿理论专题</t>
  </si>
  <si>
    <t>林相森
李珊珊
罗良文
张鸿武
罗小芳
吴强
高杰
熊毅</t>
  </si>
  <si>
    <t>金融投资理论</t>
  </si>
  <si>
    <t>谢进城</t>
  </si>
  <si>
    <t>宏观经济分析</t>
  </si>
  <si>
    <t>徐伟康</t>
  </si>
  <si>
    <t>公共选修课</t>
  </si>
  <si>
    <t>21084008
21084008</t>
  </si>
  <si>
    <t>日语（任选二外下）
日语（二外博）</t>
  </si>
  <si>
    <t>李章杰</t>
  </si>
  <si>
    <t>已选该课程的研究生请加QQ群：220340285，具体信息将由任课老师在群内发布。</t>
  </si>
  <si>
    <t>21084009
31084008</t>
  </si>
  <si>
    <t>德语（二外 博）</t>
  </si>
  <si>
    <t>罗程</t>
  </si>
  <si>
    <r>
      <rPr>
        <sz val="11"/>
        <color theme="1"/>
        <rFont val="Times New Roman"/>
        <charset val="134"/>
      </rPr>
      <t>QQ</t>
    </r>
    <r>
      <rPr>
        <sz val="11"/>
        <color theme="1"/>
        <rFont val="宋体"/>
        <charset val="134"/>
      </rPr>
      <t>群：</t>
    </r>
    <r>
      <rPr>
        <sz val="11"/>
        <color theme="1"/>
        <rFont val="Times New Roman"/>
        <charset val="134"/>
      </rPr>
      <t>976272438</t>
    </r>
  </si>
  <si>
    <t>21084010
31084007</t>
  </si>
  <si>
    <t>法语（任选二外下）
法语（二外博）</t>
  </si>
  <si>
    <t>解静</t>
  </si>
  <si>
    <t>已选该课程的研究生请加QQ群：1042667825，具体信息将由任课老师在群内发布。</t>
  </si>
  <si>
    <t>现代广告的魅力
1班、2班</t>
  </si>
  <si>
    <t>刘萍</t>
  </si>
  <si>
    <t>已选该课程的研究生请加QQ群：995952527</t>
  </si>
  <si>
    <t>企事业单位经营管理过程中运用媒体策略研究</t>
  </si>
  <si>
    <t>张静</t>
  </si>
  <si>
    <t>请有选修这门课的同学尽快扫码加入QQ群：</t>
  </si>
  <si>
    <t>汉字源流</t>
  </si>
  <si>
    <t>谭飞</t>
  </si>
  <si>
    <t>中国现当代文学品读与欣赏</t>
  </si>
  <si>
    <t>陈国和</t>
  </si>
  <si>
    <t>国际旅游1、2班</t>
  </si>
  <si>
    <t>唐静</t>
  </si>
  <si>
    <t>该课堂研究生请加QQ群：1031085071</t>
  </si>
  <si>
    <t>21124005
31124007</t>
  </si>
  <si>
    <t>人力资源开发与管理</t>
  </si>
  <si>
    <t>陈芳
张行
李思
张广科</t>
  </si>
  <si>
    <t>请有选修这门课的同学加 QQ群：905955266</t>
  </si>
  <si>
    <t>全球化与城市发展历程</t>
  </si>
  <si>
    <t>梁辉
余颖
朱明宝</t>
  </si>
  <si>
    <t>请该课堂研究生加QQ群：1056433747</t>
  </si>
  <si>
    <t>21124009
31124002</t>
  </si>
  <si>
    <t>人口简史</t>
  </si>
  <si>
    <t>石智雷
余颖</t>
  </si>
  <si>
    <t>请该课堂研究生加QQ群：</t>
  </si>
  <si>
    <t>21124014
31124008</t>
  </si>
  <si>
    <t>人口、气候变化与可持续发展</t>
  </si>
  <si>
    <t>向华丽
程广帅
何雄</t>
  </si>
  <si>
    <t xml:space="preserve">请有选修这门课的同学加 QQ群：721425126 </t>
  </si>
  <si>
    <t>21124015
31124009</t>
  </si>
  <si>
    <t>中国政府治理之道</t>
  </si>
  <si>
    <t>杜兴洋
周博雅</t>
  </si>
  <si>
    <t>已选该课程的研究生请加QQ群：1048526587，具体信息将由任课老师在群内发布。</t>
  </si>
  <si>
    <t>21124016
31124010</t>
  </si>
  <si>
    <t>社会学的数据分析：案例与操作</t>
  </si>
  <si>
    <t>梁辉
朱明宝
程广帅</t>
  </si>
  <si>
    <t>请该课堂研究生加QQ群：895679634</t>
  </si>
  <si>
    <t>21204002
31204002</t>
  </si>
  <si>
    <t>信息检索与论文写作规范(人文经管类)</t>
  </si>
  <si>
    <t>图书馆</t>
  </si>
  <si>
    <t>徐菊香</t>
  </si>
  <si>
    <t>课堂QQ群：50290645  暗号5582
同时请扫二维码加入腾讯课堂</t>
  </si>
  <si>
    <t>21204004
31204004</t>
  </si>
  <si>
    <t>信息检索与论文写作规范（线上 线下）</t>
  </si>
  <si>
    <t>韩永青
李顺梅
程芳</t>
  </si>
  <si>
    <t>请根据通知要求进行学习，详细内容请扫二维码或点击链接：
https://mp.weixin.qq.com/s/NYcH1K43sTjZsr1gIvYhaA</t>
  </si>
  <si>
    <t>会计学</t>
  </si>
  <si>
    <t>孙贤林
施先旺</t>
  </si>
  <si>
    <t>已选该课程的研究生请加QQ群：398576641，具体信息将由任课老师在群内发布。</t>
  </si>
  <si>
    <t>21084015
31084010</t>
  </si>
  <si>
    <t>国际学术交流英语</t>
  </si>
  <si>
    <t>王革</t>
  </si>
  <si>
    <t>已选该课程的研究生请加QQ群：1080782385，具体信息将由任课老师在群内发布。</t>
  </si>
  <si>
    <t>21064014
31064005</t>
  </si>
  <si>
    <t>易经</t>
  </si>
  <si>
    <t>韩桂君</t>
  </si>
  <si>
    <t>中外类型电影评点</t>
  </si>
  <si>
    <t>李军湘</t>
  </si>
  <si>
    <t>已选该课程的研究生请加QQ群：850203880，具体信息将由任课老师在群内发布。</t>
  </si>
  <si>
    <t>已选该课程的研究生请加QQ群：905955266，具体信息将由任课老师在群内发布。</t>
  </si>
  <si>
    <t>21114005
31114003</t>
  </si>
  <si>
    <t>职场形象与商务礼仪</t>
  </si>
  <si>
    <t>黄洁莉</t>
  </si>
  <si>
    <t>该课堂研究生请加QQ群，二维码：</t>
  </si>
  <si>
    <t>11184003
31184003</t>
  </si>
  <si>
    <t>羽毛球</t>
  </si>
  <si>
    <t>体育部</t>
  </si>
  <si>
    <t>陶志坚</t>
  </si>
  <si>
    <t>请微信或电话联系任课老师：13317151655</t>
  </si>
  <si>
    <t>11184006
31184005</t>
  </si>
  <si>
    <t>五人制足球</t>
  </si>
  <si>
    <t>侯燕舞</t>
  </si>
  <si>
    <t>请微信或电话联系任课老师：18971639876</t>
  </si>
  <si>
    <t>11184009
31184007</t>
  </si>
  <si>
    <t>乒乓球</t>
  </si>
  <si>
    <t>雷皓</t>
  </si>
  <si>
    <t>请微信或电话联系任课老师：15997478530</t>
  </si>
  <si>
    <t>11184004
31184004</t>
  </si>
  <si>
    <t>瑜伽</t>
  </si>
  <si>
    <t>胡爱武</t>
  </si>
  <si>
    <t>请微信或电话联系任课老师：15337277653</t>
  </si>
  <si>
    <t>11184012
31184012</t>
  </si>
  <si>
    <t>阿斯汤加瑜伽</t>
  </si>
  <si>
    <t>张丹</t>
  </si>
  <si>
    <t>请微信或电话联系任课老师：13807149561</t>
  </si>
  <si>
    <t>11184010
31184008</t>
  </si>
  <si>
    <t>游泳</t>
  </si>
  <si>
    <t>骆媛</t>
  </si>
  <si>
    <t>请微信或电话联系任课老师：13037134789</t>
  </si>
  <si>
    <t>11184001
31184001</t>
  </si>
  <si>
    <t>网球</t>
  </si>
  <si>
    <t>刘少兵</t>
  </si>
  <si>
    <t>请微信或电话联系任课老师：13349860888</t>
  </si>
  <si>
    <t>11184002
31184002</t>
  </si>
  <si>
    <t>形体塑造与社交礼仪</t>
  </si>
  <si>
    <t>王萍</t>
  </si>
  <si>
    <t>请微信或电话联系任课老师：15927030001</t>
  </si>
  <si>
    <t>高尔夫</t>
  </si>
  <si>
    <t>宋书刚</t>
  </si>
  <si>
    <t>请微信或电话联系任课老师：15871778899</t>
  </si>
  <si>
    <t>户外运动</t>
  </si>
  <si>
    <t>赵光德</t>
  </si>
  <si>
    <t>请微信或电话联系任课老师：18606331958</t>
  </si>
  <si>
    <t>气排球</t>
  </si>
  <si>
    <t>闫小申</t>
  </si>
  <si>
    <t>请微信或电话联系任课老师：18627119321</t>
  </si>
  <si>
    <t>21064013
31064004</t>
  </si>
  <si>
    <t>热点问题跨专业探讨（人工智能等）</t>
  </si>
  <si>
    <t>尹生
丁汉韬</t>
  </si>
  <si>
    <t>论辩思维的案例法培养</t>
  </si>
  <si>
    <t>李培锋</t>
  </si>
  <si>
    <t>21054008
31054007</t>
  </si>
  <si>
    <r>
      <rPr>
        <sz val="10"/>
        <rFont val="宋体"/>
        <charset val="134"/>
      </rPr>
      <t>建筑与文化</t>
    </r>
  </si>
  <si>
    <r>
      <rPr>
        <sz val="10"/>
        <rFont val="宋体"/>
        <charset val="134"/>
      </rPr>
      <t>张卫宁</t>
    </r>
  </si>
  <si>
    <r>
      <rPr>
        <sz val="10"/>
        <rFont val="宋体"/>
        <charset val="134"/>
      </rPr>
      <t>金融体系与风险管理</t>
    </r>
  </si>
  <si>
    <r>
      <rPr>
        <sz val="10"/>
        <rFont val="宋体"/>
        <charset val="134"/>
      </rPr>
      <t>彭伟</t>
    </r>
  </si>
  <si>
    <t>21114004
31114001</t>
  </si>
  <si>
    <t>学术论文文献梳理与数据处理</t>
  </si>
  <si>
    <t>刘继红</t>
  </si>
  <si>
    <t>该课堂研究生请加QQ群（群号：961258641），群二维码：</t>
  </si>
  <si>
    <t>21114002</t>
  </si>
  <si>
    <t>财务管理</t>
  </si>
  <si>
    <t>张敦力</t>
  </si>
  <si>
    <t>该课堂研究生请加QQ群（群号：741421981），群二维码：</t>
  </si>
  <si>
    <t>21044001
31044002</t>
  </si>
  <si>
    <t>中国财税文化的传承与创新</t>
  </si>
  <si>
    <r>
      <rPr>
        <sz val="10"/>
        <rFont val="宋体"/>
        <charset val="134"/>
      </rPr>
      <t>赵兴罗</t>
    </r>
    <r>
      <rPr>
        <sz val="10"/>
        <rFont val="Times New Roman"/>
        <charset val="134"/>
      </rPr>
      <t xml:space="preserve">
</t>
    </r>
    <r>
      <rPr>
        <sz val="10"/>
        <rFont val="宋体"/>
        <charset val="134"/>
      </rPr>
      <t>周春英</t>
    </r>
  </si>
  <si>
    <t>该课堂研究生请加QQ群（群号：1031562367），群二维码：</t>
  </si>
  <si>
    <t>21144011
31144005</t>
  </si>
  <si>
    <t>文科研究生计算机前沿技术选讲</t>
  </si>
  <si>
    <t>信息与安全工程学院</t>
  </si>
  <si>
    <t>张凯</t>
  </si>
  <si>
    <t>该课堂研究生请加QQ群（群号：1090210499），群二维码：</t>
  </si>
  <si>
    <t>21144012
31144006</t>
  </si>
  <si>
    <t>经济领域信息技术选讲</t>
  </si>
  <si>
    <t>该课堂研究生请加QQ群（群号：851489547），群二维码：</t>
  </si>
  <si>
    <t>21064004</t>
  </si>
  <si>
    <t>法学文献与检索</t>
  </si>
  <si>
    <t>吴文辉</t>
  </si>
  <si>
    <t>21064008</t>
  </si>
  <si>
    <t>商业思维与资本逻辑</t>
  </si>
  <si>
    <t>汪军民</t>
  </si>
  <si>
    <t>21124010
31124003</t>
  </si>
  <si>
    <t>定量研究设计及方法</t>
  </si>
  <si>
    <t>曾益</t>
  </si>
  <si>
    <t>该课堂研究生请加QQ群（群号：827267706），群二维码：</t>
  </si>
  <si>
    <t>职业探索与求职实训</t>
  </si>
  <si>
    <t>就业指导中心</t>
  </si>
  <si>
    <t>肖力玮</t>
  </si>
  <si>
    <t>该课堂研究生请加QQ群（群号：882531614）</t>
  </si>
  <si>
    <t>21094013
31094004</t>
  </si>
  <si>
    <t>老庄哲学与人生</t>
  </si>
  <si>
    <t>该课堂研究生请加微信群：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</si>
</sst>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26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</font>
    <font>
      <sz val="11"/>
      <color theme="1"/>
      <name val="宋体"/>
      <charset val="134"/>
    </font>
    <font>
      <sz val="11"/>
      <color theme="1"/>
      <name val="Times New Roman"/>
      <charset val="134"/>
    </font>
    <font>
      <sz val="11"/>
      <name val="宋体"/>
      <charset val="134"/>
      <scheme val="minor"/>
    </font>
    <font>
      <sz val="10"/>
      <name val="宋体"/>
      <charset val="134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0"/>
      <name val="Times New Roman"/>
      <charset val="134"/>
    </font>
  </fonts>
  <fills count="37">
    <fill>
      <patternFill patternType="none"/>
    </fill>
    <fill>
      <patternFill patternType="gray125"/>
    </fill>
    <fill>
      <patternFill patternType="solid">
        <fgColor theme="5" tint="0.8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7" tint="0.8"/>
        <bgColor indexed="64"/>
      </patternFill>
    </fill>
    <fill>
      <patternFill patternType="solid">
        <fgColor theme="6" tint="0.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3" fillId="12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15" borderId="8" applyNumberFormat="0" applyFont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6" fillId="0" borderId="5" applyNumberFormat="0" applyFill="0" applyAlignment="0" applyProtection="0">
      <alignment vertical="center"/>
    </xf>
    <xf numFmtId="0" fontId="7" fillId="0" borderId="5" applyNumberFormat="0" applyFill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1" fillId="22" borderId="10" applyNumberFormat="0" applyAlignment="0" applyProtection="0">
      <alignment vertical="center"/>
    </xf>
    <xf numFmtId="0" fontId="22" fillId="22" borderId="6" applyNumberFormat="0" applyAlignment="0" applyProtection="0">
      <alignment vertical="center"/>
    </xf>
    <xf numFmtId="0" fontId="23" fillId="27" borderId="11" applyNumberFormat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42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3" xfId="0" applyFont="1" applyFill="1" applyBorder="1" applyAlignment="1">
      <alignment horizontal="left" vertical="center" wrapText="1"/>
    </xf>
    <xf numFmtId="0" fontId="0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4" fillId="3" borderId="1" xfId="50" applyNumberFormat="1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left" vertical="center" wrapText="1"/>
    </xf>
    <xf numFmtId="0" fontId="0" fillId="3" borderId="1" xfId="0" applyFont="1" applyFill="1" applyBorder="1" applyAlignment="1">
      <alignment horizontal="center" vertical="center" wrapText="1" shrinkToFit="1"/>
    </xf>
    <xf numFmtId="0" fontId="2" fillId="4" borderId="1" xfId="0" applyFont="1" applyFill="1" applyBorder="1" applyAlignment="1">
      <alignment horizontal="center" vertical="center" wrapText="1"/>
    </xf>
    <xf numFmtId="0" fontId="4" fillId="4" borderId="1" xfId="50" applyNumberFormat="1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 shrinkToFit="1"/>
    </xf>
    <xf numFmtId="0" fontId="0" fillId="4" borderId="1" xfId="0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vertical="center" wrapText="1"/>
    </xf>
    <xf numFmtId="0" fontId="2" fillId="4" borderId="1" xfId="0" applyFont="1" applyFill="1" applyBorder="1" applyAlignment="1">
      <alignment horizontal="left" vertical="center" wrapText="1"/>
    </xf>
    <xf numFmtId="0" fontId="2" fillId="4" borderId="1" xfId="49" applyFont="1" applyFill="1" applyBorder="1" applyAlignment="1">
      <alignment horizontal="center" vertical="center" wrapText="1"/>
    </xf>
    <xf numFmtId="0" fontId="2" fillId="4" borderId="1" xfId="50" applyFont="1" applyFill="1" applyBorder="1" applyAlignment="1">
      <alignment horizontal="left" vertical="center" wrapText="1"/>
    </xf>
    <xf numFmtId="0" fontId="2" fillId="4" borderId="1" xfId="50" applyFont="1" applyFill="1" applyBorder="1" applyAlignment="1">
      <alignment vertical="center" wrapText="1"/>
    </xf>
    <xf numFmtId="0" fontId="2" fillId="4" borderId="2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left" vertical="center" wrapText="1"/>
    </xf>
    <xf numFmtId="0" fontId="0" fillId="5" borderId="1" xfId="0" applyNumberFormat="1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left" vertical="center" wrapText="1"/>
    </xf>
    <xf numFmtId="0" fontId="2" fillId="5" borderId="2" xfId="0" applyFont="1" applyFill="1" applyBorder="1" applyAlignment="1">
      <alignment horizontal="left" vertical="center" wrapText="1"/>
    </xf>
    <xf numFmtId="0" fontId="2" fillId="5" borderId="3" xfId="0" applyFont="1" applyFill="1" applyBorder="1" applyAlignment="1">
      <alignment horizontal="left" vertical="center" wrapText="1"/>
    </xf>
    <xf numFmtId="0" fontId="2" fillId="5" borderId="1" xfId="0" applyFont="1" applyFill="1" applyBorder="1" applyAlignment="1">
      <alignment vertical="center" wrapText="1"/>
    </xf>
    <xf numFmtId="0" fontId="0" fillId="5" borderId="1" xfId="0" applyFont="1" applyFill="1" applyBorder="1" applyAlignment="1">
      <alignment horizontal="left" vertical="center" wrapText="1"/>
    </xf>
    <xf numFmtId="0" fontId="0" fillId="5" borderId="2" xfId="0" applyFont="1" applyFill="1" applyBorder="1" applyAlignment="1">
      <alignment horizontal="left" vertical="center" wrapText="1"/>
    </xf>
    <xf numFmtId="0" fontId="0" fillId="5" borderId="3" xfId="0" applyFont="1" applyFill="1" applyBorder="1" applyAlignment="1">
      <alignment horizontal="left" vertical="center" wrapText="1"/>
    </xf>
    <xf numFmtId="0" fontId="2" fillId="5" borderId="1" xfId="49" applyFont="1" applyFill="1" applyBorder="1" applyAlignment="1">
      <alignment horizontal="center" vertical="center" wrapText="1"/>
    </xf>
    <xf numFmtId="0" fontId="2" fillId="5" borderId="1" xfId="50" applyFont="1" applyFill="1" applyBorder="1" applyAlignment="1">
      <alignment horizontal="left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0" fillId="5" borderId="4" xfId="0" applyFont="1" applyFill="1" applyBorder="1" applyAlignment="1">
      <alignment horizontal="left" vertical="center" wrapText="1"/>
    </xf>
    <xf numFmtId="0" fontId="2" fillId="5" borderId="4" xfId="0" applyFont="1" applyFill="1" applyBorder="1" applyAlignment="1">
      <alignment horizontal="center" vertical="center" wrapTex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3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3" Type="http://schemas.openxmlformats.org/officeDocument/2006/relationships/image" Target="../media/image83.png"/><Relationship Id="rId82" Type="http://schemas.openxmlformats.org/officeDocument/2006/relationships/image" Target="../media/image82.png"/><Relationship Id="rId81" Type="http://schemas.openxmlformats.org/officeDocument/2006/relationships/image" Target="../media/image81.png"/><Relationship Id="rId80" Type="http://schemas.openxmlformats.org/officeDocument/2006/relationships/image" Target="../media/image80.png"/><Relationship Id="rId8" Type="http://schemas.openxmlformats.org/officeDocument/2006/relationships/image" Target="../media/image8.png"/><Relationship Id="rId79" Type="http://schemas.openxmlformats.org/officeDocument/2006/relationships/image" Target="../media/image79.png"/><Relationship Id="rId78" Type="http://schemas.openxmlformats.org/officeDocument/2006/relationships/image" Target="../media/image78.png"/><Relationship Id="rId77" Type="http://schemas.openxmlformats.org/officeDocument/2006/relationships/image" Target="../media/image77.png"/><Relationship Id="rId76" Type="http://schemas.openxmlformats.org/officeDocument/2006/relationships/image" Target="../media/image76.png"/><Relationship Id="rId75" Type="http://schemas.openxmlformats.org/officeDocument/2006/relationships/image" Target="../media/image75.png"/><Relationship Id="rId74" Type="http://schemas.openxmlformats.org/officeDocument/2006/relationships/image" Target="../media/image74.png"/><Relationship Id="rId73" Type="http://schemas.openxmlformats.org/officeDocument/2006/relationships/image" Target="../media/image73.jpeg"/><Relationship Id="rId72" Type="http://schemas.openxmlformats.org/officeDocument/2006/relationships/image" Target="../media/image72.png"/><Relationship Id="rId71" Type="http://schemas.openxmlformats.org/officeDocument/2006/relationships/image" Target="../media/image71.png"/><Relationship Id="rId70" Type="http://schemas.openxmlformats.org/officeDocument/2006/relationships/image" Target="../media/image70.jpeg"/><Relationship Id="rId7" Type="http://schemas.openxmlformats.org/officeDocument/2006/relationships/image" Target="../media/image7.png"/><Relationship Id="rId69" Type="http://schemas.openxmlformats.org/officeDocument/2006/relationships/image" Target="../media/image69.png"/><Relationship Id="rId68" Type="http://schemas.openxmlformats.org/officeDocument/2006/relationships/image" Target="../media/image68.png"/><Relationship Id="rId67" Type="http://schemas.openxmlformats.org/officeDocument/2006/relationships/image" Target="../media/image67.png"/><Relationship Id="rId66" Type="http://schemas.openxmlformats.org/officeDocument/2006/relationships/image" Target="../media/image66.png"/><Relationship Id="rId65" Type="http://schemas.openxmlformats.org/officeDocument/2006/relationships/image" Target="../media/image65.png"/><Relationship Id="rId64" Type="http://schemas.openxmlformats.org/officeDocument/2006/relationships/image" Target="../media/image64.png"/><Relationship Id="rId63" Type="http://schemas.openxmlformats.org/officeDocument/2006/relationships/image" Target="../media/image63.png"/><Relationship Id="rId62" Type="http://schemas.openxmlformats.org/officeDocument/2006/relationships/image" Target="../media/image62.png"/><Relationship Id="rId61" Type="http://schemas.openxmlformats.org/officeDocument/2006/relationships/image" Target="../media/image61.png"/><Relationship Id="rId60" Type="http://schemas.openxmlformats.org/officeDocument/2006/relationships/image" Target="../media/image60.png"/><Relationship Id="rId6" Type="http://schemas.openxmlformats.org/officeDocument/2006/relationships/image" Target="../media/image6.png"/><Relationship Id="rId59" Type="http://schemas.openxmlformats.org/officeDocument/2006/relationships/image" Target="../media/image59.png"/><Relationship Id="rId58" Type="http://schemas.openxmlformats.org/officeDocument/2006/relationships/image" Target="../media/image58.png"/><Relationship Id="rId57" Type="http://schemas.openxmlformats.org/officeDocument/2006/relationships/image" Target="../media/image57.png"/><Relationship Id="rId56" Type="http://schemas.openxmlformats.org/officeDocument/2006/relationships/image" Target="../media/image56.png"/><Relationship Id="rId55" Type="http://schemas.openxmlformats.org/officeDocument/2006/relationships/image" Target="../media/image55.png"/><Relationship Id="rId54" Type="http://schemas.openxmlformats.org/officeDocument/2006/relationships/image" Target="../media/image54.png"/><Relationship Id="rId53" Type="http://schemas.openxmlformats.org/officeDocument/2006/relationships/image" Target="../media/image53.png"/><Relationship Id="rId52" Type="http://schemas.openxmlformats.org/officeDocument/2006/relationships/image" Target="../media/image52.png"/><Relationship Id="rId51" Type="http://schemas.openxmlformats.org/officeDocument/2006/relationships/image" Target="../media/image51.png"/><Relationship Id="rId50" Type="http://schemas.openxmlformats.org/officeDocument/2006/relationships/image" Target="../media/image50.jpeg"/><Relationship Id="rId5" Type="http://schemas.openxmlformats.org/officeDocument/2006/relationships/image" Target="../media/image5.jpeg"/><Relationship Id="rId49" Type="http://schemas.openxmlformats.org/officeDocument/2006/relationships/image" Target="../media/image49.png"/><Relationship Id="rId48" Type="http://schemas.openxmlformats.org/officeDocument/2006/relationships/image" Target="../media/image48.png"/><Relationship Id="rId47" Type="http://schemas.openxmlformats.org/officeDocument/2006/relationships/image" Target="../media/image47.jpeg"/><Relationship Id="rId46" Type="http://schemas.openxmlformats.org/officeDocument/2006/relationships/image" Target="../media/image46.png"/><Relationship Id="rId45" Type="http://schemas.openxmlformats.org/officeDocument/2006/relationships/image" Target="../media/image45.png"/><Relationship Id="rId44" Type="http://schemas.openxmlformats.org/officeDocument/2006/relationships/image" Target="../media/image44.png"/><Relationship Id="rId43" Type="http://schemas.openxmlformats.org/officeDocument/2006/relationships/image" Target="../media/image43.png"/><Relationship Id="rId42" Type="http://schemas.openxmlformats.org/officeDocument/2006/relationships/image" Target="../media/image42.png"/><Relationship Id="rId41" Type="http://schemas.openxmlformats.org/officeDocument/2006/relationships/image" Target="../media/image41.png"/><Relationship Id="rId40" Type="http://schemas.openxmlformats.org/officeDocument/2006/relationships/image" Target="../media/image40.png"/><Relationship Id="rId4" Type="http://schemas.openxmlformats.org/officeDocument/2006/relationships/image" Target="../media/image4.jpeg"/><Relationship Id="rId39" Type="http://schemas.openxmlformats.org/officeDocument/2006/relationships/image" Target="../media/image39.png"/><Relationship Id="rId38" Type="http://schemas.openxmlformats.org/officeDocument/2006/relationships/image" Target="../media/image38.jpeg"/><Relationship Id="rId37" Type="http://schemas.openxmlformats.org/officeDocument/2006/relationships/image" Target="../media/image37.jpeg"/><Relationship Id="rId36" Type="http://schemas.openxmlformats.org/officeDocument/2006/relationships/image" Target="../media/image36.png"/><Relationship Id="rId35" Type="http://schemas.openxmlformats.org/officeDocument/2006/relationships/image" Target="../media/image35.jpe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jpe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jpe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504190</xdr:colOff>
      <xdr:row>12</xdr:row>
      <xdr:rowOff>38100</xdr:rowOff>
    </xdr:to>
    <xdr:pic>
      <xdr:nvPicPr>
        <xdr:cNvPr id="2" name="图片 1" descr="微信图片_2020021413180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1859280" cy="209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57150</xdr:colOff>
      <xdr:row>26</xdr:row>
      <xdr:rowOff>83820</xdr:rowOff>
    </xdr:to>
    <xdr:pic>
      <xdr:nvPicPr>
        <xdr:cNvPr id="4" name="国际投资法(1)"/>
        <xdr:cNvPicPr>
          <a:picLocks noChangeAspect="1"/>
        </xdr:cNvPicPr>
      </xdr:nvPicPr>
      <xdr:blipFill>
        <a:blip r:embed="rId2"/>
      </xdr:blipFill>
      <xdr:spPr>
        <a:xfrm>
          <a:off x="0" y="0"/>
          <a:ext cx="4122420" cy="4541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213360</xdr:colOff>
      <xdr:row>43</xdr:row>
      <xdr:rowOff>22860</xdr:rowOff>
    </xdr:to>
    <xdr:pic>
      <xdr:nvPicPr>
        <xdr:cNvPr id="3" name="国际组织"/>
        <xdr:cNvPicPr>
          <a:picLocks noChangeAspect="1"/>
        </xdr:cNvPicPr>
      </xdr:nvPicPr>
      <xdr:blipFill>
        <a:blip r:embed="rId3"/>
      </xdr:blipFill>
      <xdr:spPr>
        <a:xfrm>
          <a:off x="0" y="0"/>
          <a:ext cx="6988810" cy="73952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243840</xdr:colOff>
      <xdr:row>40</xdr:row>
      <xdr:rowOff>106680</xdr:rowOff>
    </xdr:to>
    <xdr:pic>
      <xdr:nvPicPr>
        <xdr:cNvPr id="5" name="法律英语"/>
        <xdr:cNvPicPr>
          <a:picLocks noChangeAspect="1"/>
        </xdr:cNvPicPr>
      </xdr:nvPicPr>
      <xdr:blipFill>
        <a:blip r:embed="rId4"/>
      </xdr:blipFill>
      <xdr:spPr>
        <a:xfrm>
          <a:off x="0" y="0"/>
          <a:ext cx="6341745" cy="696468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0</xdr:row>
      <xdr:rowOff>127000</xdr:rowOff>
    </xdr:from>
    <xdr:to>
      <xdr:col>8</xdr:col>
      <xdr:colOff>524510</xdr:colOff>
      <xdr:row>39</xdr:row>
      <xdr:rowOff>5080</xdr:rowOff>
    </xdr:to>
    <xdr:pic>
      <xdr:nvPicPr>
        <xdr:cNvPr id="7" name="图片 2(1)" descr="C:\Users\Administrator\Desktop\行政管理专题研究.jpg"/>
        <xdr:cNvPicPr>
          <a:picLocks noChangeAspect="1" noChangeArrowheads="1"/>
        </xdr:cNvPicPr>
      </xdr:nvPicPr>
      <xdr:blipFill>
        <a:blip r:embed="rId5" cstate="print"/>
        <a:srcRect/>
        <a:stretch>
          <a:fillRect/>
        </a:stretch>
      </xdr:blipFill>
      <xdr:spPr>
        <a:xfrm>
          <a:off x="127000" y="127000"/>
          <a:ext cx="5817870" cy="6564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571500</xdr:colOff>
      <xdr:row>23</xdr:row>
      <xdr:rowOff>83820</xdr:rowOff>
    </xdr:to>
    <xdr:pic>
      <xdr:nvPicPr>
        <xdr:cNvPr id="9" name="图片 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0" y="0"/>
          <a:ext cx="3959225" cy="4027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426720</xdr:colOff>
      <xdr:row>25</xdr:row>
      <xdr:rowOff>114300</xdr:rowOff>
    </xdr:to>
    <xdr:pic>
      <xdr:nvPicPr>
        <xdr:cNvPr id="11" name="图片 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0" y="0"/>
          <a:ext cx="4491990" cy="4400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167640</xdr:colOff>
      <xdr:row>16</xdr:row>
      <xdr:rowOff>0</xdr:rowOff>
    </xdr:to>
    <xdr:pic>
      <xdr:nvPicPr>
        <xdr:cNvPr id="6" name="图片 1(1)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0" y="0"/>
          <a:ext cx="2877820" cy="2743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259080</xdr:colOff>
      <xdr:row>37</xdr:row>
      <xdr:rowOff>60960</xdr:rowOff>
    </xdr:to>
    <xdr:pic>
      <xdr:nvPicPr>
        <xdr:cNvPr id="8" name="图片 2" descr="62f959fbf5cd84c8065bf48c5473a1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0" y="0"/>
          <a:ext cx="5679440" cy="64046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542925</xdr:colOff>
      <xdr:row>17</xdr:row>
      <xdr:rowOff>15240</xdr:rowOff>
    </xdr:to>
    <xdr:pic>
      <xdr:nvPicPr>
        <xdr:cNvPr id="12" name="图片 1(2)" descr="6f09343f1768b49562dc4255f7ac08c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0" y="0"/>
          <a:ext cx="2575560" cy="29298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167640</xdr:colOff>
      <xdr:row>16</xdr:row>
      <xdr:rowOff>167640</xdr:rowOff>
    </xdr:to>
    <xdr:pic>
      <xdr:nvPicPr>
        <xdr:cNvPr id="13" name="图片 1(3)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0" y="0"/>
          <a:ext cx="2877820" cy="2910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388620</xdr:colOff>
      <xdr:row>19</xdr:row>
      <xdr:rowOff>38100</xdr:rowOff>
    </xdr:to>
    <xdr:pic>
      <xdr:nvPicPr>
        <xdr:cNvPr id="14" name="图片 2(2)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0" y="0"/>
          <a:ext cx="3098800" cy="3295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60960</xdr:colOff>
      <xdr:row>16</xdr:row>
      <xdr:rowOff>121920</xdr:rowOff>
    </xdr:to>
    <xdr:pic>
      <xdr:nvPicPr>
        <xdr:cNvPr id="15" name="图片 1(4)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0" y="0"/>
          <a:ext cx="2771140" cy="28651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127000</xdr:colOff>
      <xdr:row>0</xdr:row>
      <xdr:rowOff>127000</xdr:rowOff>
    </xdr:from>
    <xdr:to>
      <xdr:col>8</xdr:col>
      <xdr:colOff>386080</xdr:colOff>
      <xdr:row>38</xdr:row>
      <xdr:rowOff>5080</xdr:rowOff>
    </xdr:to>
    <xdr:pic>
      <xdr:nvPicPr>
        <xdr:cNvPr id="16" name="图片 1(5)" descr="e22090b82add59c3076177416dc0531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27000" y="127000"/>
          <a:ext cx="5679440" cy="63931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45720</xdr:colOff>
      <xdr:row>23</xdr:row>
      <xdr:rowOff>114300</xdr:rowOff>
    </xdr:to>
    <xdr:pic>
      <xdr:nvPicPr>
        <xdr:cNvPr id="17" name="图片 1(6)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0" y="0"/>
          <a:ext cx="3433445" cy="405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323850</xdr:colOff>
      <xdr:row>15</xdr:row>
      <xdr:rowOff>36830</xdr:rowOff>
    </xdr:to>
    <xdr:pic>
      <xdr:nvPicPr>
        <xdr:cNvPr id="10" name="图片 1(7)" descr="1a75717ec9d9b7499475a4fde8d6575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0" y="0"/>
          <a:ext cx="2356485" cy="26085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318770</xdr:colOff>
      <xdr:row>11</xdr:row>
      <xdr:rowOff>33020</xdr:rowOff>
    </xdr:to>
    <xdr:pic>
      <xdr:nvPicPr>
        <xdr:cNvPr id="18" name="图片 2(3)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0" y="0"/>
          <a:ext cx="1673860" cy="19189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466725</xdr:colOff>
      <xdr:row>10</xdr:row>
      <xdr:rowOff>154305</xdr:rowOff>
    </xdr:to>
    <xdr:pic>
      <xdr:nvPicPr>
        <xdr:cNvPr id="19" name="图片 3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0" y="0"/>
          <a:ext cx="1821815" cy="1868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454025</xdr:colOff>
      <xdr:row>11</xdr:row>
      <xdr:rowOff>13970</xdr:rowOff>
    </xdr:to>
    <xdr:pic>
      <xdr:nvPicPr>
        <xdr:cNvPr id="20" name="图片 4(1)"/>
        <xdr:cNvPicPr>
          <a:picLocks noChangeAspect="1"/>
        </xdr:cNvPicPr>
      </xdr:nvPicPr>
      <xdr:blipFill>
        <a:blip r:embed="rId19"/>
        <a:srcRect l="2" t="18630" r="-6451" b="17055"/>
        <a:stretch>
          <a:fillRect/>
        </a:stretch>
      </xdr:blipFill>
      <xdr:spPr>
        <a:xfrm>
          <a:off x="0" y="0"/>
          <a:ext cx="1809115" cy="18999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339725</xdr:colOff>
      <xdr:row>11</xdr:row>
      <xdr:rowOff>125095</xdr:rowOff>
    </xdr:to>
    <xdr:pic>
      <xdr:nvPicPr>
        <xdr:cNvPr id="21" name="图片 5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0" y="0"/>
          <a:ext cx="1694815" cy="20110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480060</xdr:colOff>
      <xdr:row>20</xdr:row>
      <xdr:rowOff>83820</xdr:rowOff>
    </xdr:to>
    <xdr:pic>
      <xdr:nvPicPr>
        <xdr:cNvPr id="22" name="图片 1(8)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0" y="0"/>
          <a:ext cx="3190240" cy="3512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365760</xdr:colOff>
      <xdr:row>23</xdr:row>
      <xdr:rowOff>91440</xdr:rowOff>
    </xdr:to>
    <xdr:pic>
      <xdr:nvPicPr>
        <xdr:cNvPr id="23" name="图片 2(4)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0" y="0"/>
          <a:ext cx="4431030" cy="403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571500</xdr:colOff>
      <xdr:row>25</xdr:row>
      <xdr:rowOff>60960</xdr:rowOff>
    </xdr:to>
    <xdr:pic>
      <xdr:nvPicPr>
        <xdr:cNvPr id="24" name="图片 3(1)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0" y="0"/>
          <a:ext cx="3959225" cy="43472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403860</xdr:colOff>
      <xdr:row>19</xdr:row>
      <xdr:rowOff>76200</xdr:rowOff>
    </xdr:to>
    <xdr:pic>
      <xdr:nvPicPr>
        <xdr:cNvPr id="25" name="图片 1(9)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0" y="0"/>
          <a:ext cx="3114040" cy="3333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144780</xdr:colOff>
      <xdr:row>17</xdr:row>
      <xdr:rowOff>99060</xdr:rowOff>
    </xdr:to>
    <xdr:pic>
      <xdr:nvPicPr>
        <xdr:cNvPr id="26" name="图片 1(10)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0" y="0"/>
          <a:ext cx="2854960" cy="30137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127000</xdr:colOff>
      <xdr:row>0</xdr:row>
      <xdr:rowOff>127000</xdr:rowOff>
    </xdr:from>
    <xdr:to>
      <xdr:col>4</xdr:col>
      <xdr:colOff>187960</xdr:colOff>
      <xdr:row>17</xdr:row>
      <xdr:rowOff>66040</xdr:rowOff>
    </xdr:to>
    <xdr:pic>
      <xdr:nvPicPr>
        <xdr:cNvPr id="27" name="图片 1(11)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127000" y="127000"/>
          <a:ext cx="2771140" cy="2853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441960</xdr:colOff>
      <xdr:row>27</xdr:row>
      <xdr:rowOff>129540</xdr:rowOff>
    </xdr:to>
    <xdr:pic>
      <xdr:nvPicPr>
        <xdr:cNvPr id="28" name="图片 1(12)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0" y="0"/>
          <a:ext cx="3829685" cy="4758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548640</xdr:colOff>
      <xdr:row>13</xdr:row>
      <xdr:rowOff>22860</xdr:rowOff>
    </xdr:to>
    <xdr:pic>
      <xdr:nvPicPr>
        <xdr:cNvPr id="29" name="图片 1(13)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0" y="0"/>
          <a:ext cx="2581275" cy="22517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160020</xdr:colOff>
      <xdr:row>17</xdr:row>
      <xdr:rowOff>38100</xdr:rowOff>
    </xdr:to>
    <xdr:pic>
      <xdr:nvPicPr>
        <xdr:cNvPr id="30" name="图片 1(14)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0" y="0"/>
          <a:ext cx="2870200" cy="2952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15240</xdr:colOff>
      <xdr:row>27</xdr:row>
      <xdr:rowOff>114300</xdr:rowOff>
    </xdr:to>
    <xdr:pic>
      <xdr:nvPicPr>
        <xdr:cNvPr id="31" name="图片 2(5)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0" y="0"/>
          <a:ext cx="4758055" cy="4743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22860</xdr:colOff>
      <xdr:row>28</xdr:row>
      <xdr:rowOff>15240</xdr:rowOff>
    </xdr:to>
    <xdr:pic>
      <xdr:nvPicPr>
        <xdr:cNvPr id="32" name="图片 1(15)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0" y="0"/>
          <a:ext cx="4088130" cy="4815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586740</xdr:colOff>
      <xdr:row>20</xdr:row>
      <xdr:rowOff>114300</xdr:rowOff>
    </xdr:to>
    <xdr:pic>
      <xdr:nvPicPr>
        <xdr:cNvPr id="33" name="图片 1(16)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0" y="0"/>
          <a:ext cx="3296920" cy="3543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586740</xdr:colOff>
      <xdr:row>21</xdr:row>
      <xdr:rowOff>0</xdr:rowOff>
    </xdr:to>
    <xdr:pic>
      <xdr:nvPicPr>
        <xdr:cNvPr id="34" name="图片 1(17)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0" y="0"/>
          <a:ext cx="3974465" cy="3600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53340</xdr:colOff>
      <xdr:row>21</xdr:row>
      <xdr:rowOff>167640</xdr:rowOff>
    </xdr:to>
    <xdr:pic>
      <xdr:nvPicPr>
        <xdr:cNvPr id="35" name="图片 1(18)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0" y="0"/>
          <a:ext cx="3441065" cy="3768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259080</xdr:colOff>
      <xdr:row>37</xdr:row>
      <xdr:rowOff>66040</xdr:rowOff>
    </xdr:to>
    <xdr:pic>
      <xdr:nvPicPr>
        <xdr:cNvPr id="36" name="图片 1(19)" descr="aaeb5a99e23f7dabb8ffa07cc1b8bd6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0" y="0"/>
          <a:ext cx="5679440" cy="64096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373380</xdr:colOff>
      <xdr:row>19</xdr:row>
      <xdr:rowOff>0</xdr:rowOff>
    </xdr:to>
    <xdr:pic>
      <xdr:nvPicPr>
        <xdr:cNvPr id="37" name="图片 1(20)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0" y="0"/>
          <a:ext cx="3083560" cy="3257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243840</xdr:colOff>
      <xdr:row>40</xdr:row>
      <xdr:rowOff>109220</xdr:rowOff>
    </xdr:to>
    <xdr:pic>
      <xdr:nvPicPr>
        <xdr:cNvPr id="38" name="图片 1(21)" descr="c43c8f280fc3392a71a7a2ef6c31f6f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0" y="0"/>
          <a:ext cx="6341745" cy="69672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259080</xdr:colOff>
      <xdr:row>37</xdr:row>
      <xdr:rowOff>63500</xdr:rowOff>
    </xdr:to>
    <xdr:pic>
      <xdr:nvPicPr>
        <xdr:cNvPr id="39" name="图片 1(22)" descr="3047041e37b5ed49999a2ec2d7d9cf3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0" y="0"/>
          <a:ext cx="5679440" cy="6407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289560</xdr:colOff>
      <xdr:row>26</xdr:row>
      <xdr:rowOff>137160</xdr:rowOff>
    </xdr:to>
    <xdr:pic>
      <xdr:nvPicPr>
        <xdr:cNvPr id="40" name="图片 1(23)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0" y="0"/>
          <a:ext cx="4354830" cy="4594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464820</xdr:colOff>
      <xdr:row>19</xdr:row>
      <xdr:rowOff>38100</xdr:rowOff>
    </xdr:to>
    <xdr:pic>
      <xdr:nvPicPr>
        <xdr:cNvPr id="41" name="图片 1(24)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0" y="0"/>
          <a:ext cx="3175000" cy="3295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419100</xdr:colOff>
      <xdr:row>15</xdr:row>
      <xdr:rowOff>3810</xdr:rowOff>
    </xdr:to>
    <xdr:pic>
      <xdr:nvPicPr>
        <xdr:cNvPr id="42" name="图片 1(25)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0" y="0"/>
          <a:ext cx="2451735" cy="2575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342900</xdr:colOff>
      <xdr:row>19</xdr:row>
      <xdr:rowOff>7620</xdr:rowOff>
    </xdr:to>
    <xdr:pic>
      <xdr:nvPicPr>
        <xdr:cNvPr id="43" name="图片 2(6)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0" y="0"/>
          <a:ext cx="3053080" cy="3265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243840</xdr:colOff>
      <xdr:row>25</xdr:row>
      <xdr:rowOff>129540</xdr:rowOff>
    </xdr:to>
    <xdr:pic>
      <xdr:nvPicPr>
        <xdr:cNvPr id="44" name="图片 1(26)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0" y="0"/>
          <a:ext cx="4309110" cy="4415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365760</xdr:colOff>
      <xdr:row>26</xdr:row>
      <xdr:rowOff>106680</xdr:rowOff>
    </xdr:to>
    <xdr:pic>
      <xdr:nvPicPr>
        <xdr:cNvPr id="45" name="图片 2(7)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0" y="0"/>
          <a:ext cx="4431030" cy="4564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312420</xdr:colOff>
      <xdr:row>26</xdr:row>
      <xdr:rowOff>38100</xdr:rowOff>
    </xdr:to>
    <xdr:pic>
      <xdr:nvPicPr>
        <xdr:cNvPr id="46" name="图片 3(2)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0" y="0"/>
          <a:ext cx="4377690" cy="4495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198120</xdr:colOff>
      <xdr:row>30</xdr:row>
      <xdr:rowOff>60960</xdr:rowOff>
    </xdr:to>
    <xdr:pic>
      <xdr:nvPicPr>
        <xdr:cNvPr id="47" name="图片 1(27)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0" y="0"/>
          <a:ext cx="4940935" cy="52044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323850</xdr:colOff>
      <xdr:row>15</xdr:row>
      <xdr:rowOff>19050</xdr:rowOff>
    </xdr:to>
    <xdr:pic>
      <xdr:nvPicPr>
        <xdr:cNvPr id="48" name="图片 1(28)" descr="0e12658a053c2fe062b58db04bcf223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0" y="0"/>
          <a:ext cx="2356485" cy="2590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441960</xdr:colOff>
      <xdr:row>28</xdr:row>
      <xdr:rowOff>144780</xdr:rowOff>
    </xdr:to>
    <xdr:pic>
      <xdr:nvPicPr>
        <xdr:cNvPr id="49" name="图片 1(29)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0" y="0"/>
          <a:ext cx="4507230" cy="4945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68580</xdr:colOff>
      <xdr:row>24</xdr:row>
      <xdr:rowOff>3810</xdr:rowOff>
    </xdr:to>
    <xdr:pic>
      <xdr:nvPicPr>
        <xdr:cNvPr id="50" name="图片 1(30)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0" y="0"/>
          <a:ext cx="3456305" cy="4118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127000</xdr:colOff>
      <xdr:row>0</xdr:row>
      <xdr:rowOff>127000</xdr:rowOff>
    </xdr:from>
    <xdr:to>
      <xdr:col>3</xdr:col>
      <xdr:colOff>450850</xdr:colOff>
      <xdr:row>15</xdr:row>
      <xdr:rowOff>146050</xdr:rowOff>
    </xdr:to>
    <xdr:pic>
      <xdr:nvPicPr>
        <xdr:cNvPr id="51" name="图片 1(31)" descr="b22c33343220782c559c81acecbdafd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127000" y="127000"/>
          <a:ext cx="2356485" cy="2590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152400</xdr:colOff>
      <xdr:row>20</xdr:row>
      <xdr:rowOff>167640</xdr:rowOff>
    </xdr:to>
    <xdr:pic>
      <xdr:nvPicPr>
        <xdr:cNvPr id="52" name="图片 1(32)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0" y="0"/>
          <a:ext cx="3540125" cy="3596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548640</xdr:colOff>
      <xdr:row>29</xdr:row>
      <xdr:rowOff>129540</xdr:rowOff>
    </xdr:to>
    <xdr:pic>
      <xdr:nvPicPr>
        <xdr:cNvPr id="53" name="图片 1(33)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0" y="0"/>
          <a:ext cx="4613910" cy="51015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502920</xdr:colOff>
      <xdr:row>16</xdr:row>
      <xdr:rowOff>53340</xdr:rowOff>
    </xdr:to>
    <xdr:pic>
      <xdr:nvPicPr>
        <xdr:cNvPr id="54" name="图片 1(34)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0" y="0"/>
          <a:ext cx="2535555" cy="27965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449580</xdr:colOff>
      <xdr:row>19</xdr:row>
      <xdr:rowOff>60960</xdr:rowOff>
    </xdr:to>
    <xdr:pic>
      <xdr:nvPicPr>
        <xdr:cNvPr id="55" name="图片 1(35)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0" y="0"/>
          <a:ext cx="3159760" cy="3318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266700</xdr:colOff>
      <xdr:row>38</xdr:row>
      <xdr:rowOff>99060</xdr:rowOff>
    </xdr:to>
    <xdr:pic>
      <xdr:nvPicPr>
        <xdr:cNvPr id="56" name="图片 2(8)" descr="df41f0bd23bbbdb5f7569156a3db3de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0" y="0"/>
          <a:ext cx="5687060" cy="661416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0</xdr:row>
      <xdr:rowOff>127000</xdr:rowOff>
    </xdr:from>
    <xdr:to>
      <xdr:col>8</xdr:col>
      <xdr:colOff>393700</xdr:colOff>
      <xdr:row>39</xdr:row>
      <xdr:rowOff>43180</xdr:rowOff>
    </xdr:to>
    <xdr:pic>
      <xdr:nvPicPr>
        <xdr:cNvPr id="57" name="图片 3(3)" descr="260c310d179705394d54cbe4fd4a32d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127000" y="127000"/>
          <a:ext cx="5687060" cy="66027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198120</xdr:colOff>
      <xdr:row>18</xdr:row>
      <xdr:rowOff>114300</xdr:rowOff>
    </xdr:to>
    <xdr:pic>
      <xdr:nvPicPr>
        <xdr:cNvPr id="58" name="图片 1(36)"/>
        <xdr:cNvPicPr>
          <a:picLocks noChangeAspect="1"/>
        </xdr:cNvPicPr>
      </xdr:nvPicPr>
      <xdr:blipFill>
        <a:blip r:embed="rId57"/>
        <a:stretch>
          <a:fillRect/>
        </a:stretch>
      </xdr:blipFill>
      <xdr:spPr>
        <a:xfrm>
          <a:off x="0" y="0"/>
          <a:ext cx="2908300" cy="3200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205740</xdr:colOff>
      <xdr:row>30</xdr:row>
      <xdr:rowOff>106680</xdr:rowOff>
    </xdr:to>
    <xdr:pic>
      <xdr:nvPicPr>
        <xdr:cNvPr id="59" name="图片 1(37)"/>
        <xdr:cNvPicPr>
          <a:picLocks noChangeAspect="1"/>
        </xdr:cNvPicPr>
      </xdr:nvPicPr>
      <xdr:blipFill>
        <a:blip r:embed="rId58"/>
        <a:stretch>
          <a:fillRect/>
        </a:stretch>
      </xdr:blipFill>
      <xdr:spPr>
        <a:xfrm>
          <a:off x="0" y="0"/>
          <a:ext cx="4948555" cy="5250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525780</xdr:colOff>
      <xdr:row>20</xdr:row>
      <xdr:rowOff>83820</xdr:rowOff>
    </xdr:to>
    <xdr:pic>
      <xdr:nvPicPr>
        <xdr:cNvPr id="60" name="图片 1(38)"/>
        <xdr:cNvPicPr>
          <a:picLocks noChangeAspect="1"/>
        </xdr:cNvPicPr>
      </xdr:nvPicPr>
      <xdr:blipFill>
        <a:blip r:embed="rId59"/>
        <a:stretch>
          <a:fillRect/>
        </a:stretch>
      </xdr:blipFill>
      <xdr:spPr>
        <a:xfrm>
          <a:off x="0" y="0"/>
          <a:ext cx="3235960" cy="3512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205740</xdr:colOff>
      <xdr:row>18</xdr:row>
      <xdr:rowOff>160020</xdr:rowOff>
    </xdr:to>
    <xdr:pic>
      <xdr:nvPicPr>
        <xdr:cNvPr id="61" name="图片 1(39)"/>
        <xdr:cNvPicPr>
          <a:picLocks noChangeAspect="1"/>
        </xdr:cNvPicPr>
      </xdr:nvPicPr>
      <xdr:blipFill>
        <a:blip r:embed="rId60"/>
        <a:stretch>
          <a:fillRect/>
        </a:stretch>
      </xdr:blipFill>
      <xdr:spPr>
        <a:xfrm>
          <a:off x="0" y="0"/>
          <a:ext cx="2915920" cy="32461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152400</xdr:colOff>
      <xdr:row>18</xdr:row>
      <xdr:rowOff>160020</xdr:rowOff>
    </xdr:to>
    <xdr:pic>
      <xdr:nvPicPr>
        <xdr:cNvPr id="62" name="图片 1(40)"/>
        <xdr:cNvPicPr>
          <a:picLocks noChangeAspect="1"/>
        </xdr:cNvPicPr>
      </xdr:nvPicPr>
      <xdr:blipFill>
        <a:blip r:embed="rId61"/>
        <a:stretch>
          <a:fillRect/>
        </a:stretch>
      </xdr:blipFill>
      <xdr:spPr>
        <a:xfrm>
          <a:off x="0" y="0"/>
          <a:ext cx="2862580" cy="32461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449580</xdr:colOff>
      <xdr:row>22</xdr:row>
      <xdr:rowOff>129540</xdr:rowOff>
    </xdr:to>
    <xdr:pic>
      <xdr:nvPicPr>
        <xdr:cNvPr id="63" name="图片 2(9)"/>
        <xdr:cNvPicPr>
          <a:picLocks noChangeAspect="1"/>
        </xdr:cNvPicPr>
      </xdr:nvPicPr>
      <xdr:blipFill>
        <a:blip r:embed="rId62"/>
        <a:stretch>
          <a:fillRect/>
        </a:stretch>
      </xdr:blipFill>
      <xdr:spPr>
        <a:xfrm>
          <a:off x="0" y="0"/>
          <a:ext cx="3159760" cy="3901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251460</xdr:colOff>
      <xdr:row>27</xdr:row>
      <xdr:rowOff>0</xdr:rowOff>
    </xdr:to>
    <xdr:pic>
      <xdr:nvPicPr>
        <xdr:cNvPr id="64" name="图片 1(41)"/>
        <xdr:cNvPicPr>
          <a:picLocks noChangeAspect="1"/>
        </xdr:cNvPicPr>
      </xdr:nvPicPr>
      <xdr:blipFill>
        <a:blip r:embed="rId63"/>
        <a:stretch>
          <a:fillRect/>
        </a:stretch>
      </xdr:blipFill>
      <xdr:spPr>
        <a:xfrm>
          <a:off x="0" y="0"/>
          <a:ext cx="4316730" cy="4629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91440</xdr:colOff>
      <xdr:row>16</xdr:row>
      <xdr:rowOff>114300</xdr:rowOff>
    </xdr:to>
    <xdr:pic>
      <xdr:nvPicPr>
        <xdr:cNvPr id="65" name="图片 1(42)"/>
        <xdr:cNvPicPr>
          <a:picLocks noChangeAspect="1"/>
        </xdr:cNvPicPr>
      </xdr:nvPicPr>
      <xdr:blipFill>
        <a:blip r:embed="rId64"/>
        <a:stretch>
          <a:fillRect/>
        </a:stretch>
      </xdr:blipFill>
      <xdr:spPr>
        <a:xfrm>
          <a:off x="0" y="0"/>
          <a:ext cx="2801620" cy="2857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411480</xdr:colOff>
      <xdr:row>19</xdr:row>
      <xdr:rowOff>91440</xdr:rowOff>
    </xdr:to>
    <xdr:pic>
      <xdr:nvPicPr>
        <xdr:cNvPr id="66" name="图片 1(43)"/>
        <xdr:cNvPicPr>
          <a:picLocks noChangeAspect="1"/>
        </xdr:cNvPicPr>
      </xdr:nvPicPr>
      <xdr:blipFill>
        <a:blip r:embed="rId65"/>
        <a:stretch>
          <a:fillRect/>
        </a:stretch>
      </xdr:blipFill>
      <xdr:spPr>
        <a:xfrm>
          <a:off x="0" y="0"/>
          <a:ext cx="3121660" cy="3348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419100</xdr:colOff>
      <xdr:row>18</xdr:row>
      <xdr:rowOff>129540</xdr:rowOff>
    </xdr:to>
    <xdr:pic>
      <xdr:nvPicPr>
        <xdr:cNvPr id="67" name="图片 2(10)"/>
        <xdr:cNvPicPr>
          <a:picLocks noChangeAspect="1"/>
        </xdr:cNvPicPr>
      </xdr:nvPicPr>
      <xdr:blipFill>
        <a:blip r:embed="rId66"/>
        <a:stretch>
          <a:fillRect/>
        </a:stretch>
      </xdr:blipFill>
      <xdr:spPr>
        <a:xfrm>
          <a:off x="0" y="0"/>
          <a:ext cx="3129280" cy="3215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518160</xdr:colOff>
      <xdr:row>18</xdr:row>
      <xdr:rowOff>121920</xdr:rowOff>
    </xdr:to>
    <xdr:pic>
      <xdr:nvPicPr>
        <xdr:cNvPr id="68" name="图片 3(4)"/>
        <xdr:cNvPicPr>
          <a:picLocks noChangeAspect="1"/>
        </xdr:cNvPicPr>
      </xdr:nvPicPr>
      <xdr:blipFill>
        <a:blip r:embed="rId67"/>
        <a:stretch>
          <a:fillRect/>
        </a:stretch>
      </xdr:blipFill>
      <xdr:spPr>
        <a:xfrm>
          <a:off x="0" y="0"/>
          <a:ext cx="3228340" cy="3208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45720</xdr:colOff>
      <xdr:row>17</xdr:row>
      <xdr:rowOff>68580</xdr:rowOff>
    </xdr:to>
    <xdr:pic>
      <xdr:nvPicPr>
        <xdr:cNvPr id="69" name="图片 1(44)"/>
        <xdr:cNvPicPr>
          <a:picLocks noChangeAspect="1"/>
        </xdr:cNvPicPr>
      </xdr:nvPicPr>
      <xdr:blipFill>
        <a:blip r:embed="rId68"/>
        <a:stretch>
          <a:fillRect/>
        </a:stretch>
      </xdr:blipFill>
      <xdr:spPr>
        <a:xfrm>
          <a:off x="0" y="0"/>
          <a:ext cx="2755900" cy="2983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327660</xdr:colOff>
      <xdr:row>18</xdr:row>
      <xdr:rowOff>30480</xdr:rowOff>
    </xdr:to>
    <xdr:pic>
      <xdr:nvPicPr>
        <xdr:cNvPr id="70" name="图片 1(45)"/>
        <xdr:cNvPicPr>
          <a:picLocks noChangeAspect="1"/>
        </xdr:cNvPicPr>
      </xdr:nvPicPr>
      <xdr:blipFill>
        <a:blip r:embed="rId69"/>
        <a:stretch>
          <a:fillRect/>
        </a:stretch>
      </xdr:blipFill>
      <xdr:spPr>
        <a:xfrm>
          <a:off x="0" y="0"/>
          <a:ext cx="3037840" cy="3116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561975</xdr:colOff>
      <xdr:row>15</xdr:row>
      <xdr:rowOff>114300</xdr:rowOff>
    </xdr:to>
    <xdr:pic>
      <xdr:nvPicPr>
        <xdr:cNvPr id="71" name="图片 2(11)" descr="baeb1afdb4bf94a94ea14cc02155cdc"/>
        <xdr:cNvPicPr>
          <a:picLocks noChangeAspect="1"/>
        </xdr:cNvPicPr>
      </xdr:nvPicPr>
      <xdr:blipFill>
        <a:blip r:embed="rId70"/>
        <a:stretch>
          <a:fillRect/>
        </a:stretch>
      </xdr:blipFill>
      <xdr:spPr>
        <a:xfrm>
          <a:off x="0" y="0"/>
          <a:ext cx="2594610" cy="2686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533400</xdr:colOff>
      <xdr:row>19</xdr:row>
      <xdr:rowOff>83820</xdr:rowOff>
    </xdr:to>
    <xdr:pic>
      <xdr:nvPicPr>
        <xdr:cNvPr id="72" name="图片 1(46)"/>
        <xdr:cNvPicPr>
          <a:picLocks noChangeAspect="1"/>
        </xdr:cNvPicPr>
      </xdr:nvPicPr>
      <xdr:blipFill>
        <a:blip r:embed="rId71"/>
        <a:stretch>
          <a:fillRect/>
        </a:stretch>
      </xdr:blipFill>
      <xdr:spPr>
        <a:xfrm>
          <a:off x="0" y="0"/>
          <a:ext cx="3243580" cy="3341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167640</xdr:colOff>
      <xdr:row>29</xdr:row>
      <xdr:rowOff>45720</xdr:rowOff>
    </xdr:to>
    <xdr:pic>
      <xdr:nvPicPr>
        <xdr:cNvPr id="73" name="图片 1(47)"/>
        <xdr:cNvPicPr>
          <a:picLocks noChangeAspect="1"/>
        </xdr:cNvPicPr>
      </xdr:nvPicPr>
      <xdr:blipFill>
        <a:blip r:embed="rId72"/>
        <a:stretch>
          <a:fillRect/>
        </a:stretch>
      </xdr:blipFill>
      <xdr:spPr>
        <a:xfrm>
          <a:off x="0" y="0"/>
          <a:ext cx="4910455" cy="5017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382270</xdr:colOff>
      <xdr:row>54</xdr:row>
      <xdr:rowOff>31750</xdr:rowOff>
    </xdr:to>
    <xdr:pic>
      <xdr:nvPicPr>
        <xdr:cNvPr id="74" name="图片 1(48)" descr="c38b272d09f2965227d57baee75adef"/>
        <xdr:cNvPicPr>
          <a:picLocks noChangeAspect="1"/>
        </xdr:cNvPicPr>
      </xdr:nvPicPr>
      <xdr:blipFill>
        <a:blip r:embed="rId73"/>
        <a:stretch>
          <a:fillRect/>
        </a:stretch>
      </xdr:blipFill>
      <xdr:spPr>
        <a:xfrm>
          <a:off x="0" y="0"/>
          <a:ext cx="7157720" cy="9290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601980</xdr:colOff>
      <xdr:row>33</xdr:row>
      <xdr:rowOff>76200</xdr:rowOff>
    </xdr:to>
    <xdr:pic>
      <xdr:nvPicPr>
        <xdr:cNvPr id="75" name="图片 2(12)"/>
        <xdr:cNvPicPr>
          <a:picLocks noChangeAspect="1"/>
        </xdr:cNvPicPr>
      </xdr:nvPicPr>
      <xdr:blipFill>
        <a:blip r:embed="rId74"/>
        <a:stretch>
          <a:fillRect/>
        </a:stretch>
      </xdr:blipFill>
      <xdr:spPr>
        <a:xfrm>
          <a:off x="0" y="0"/>
          <a:ext cx="4667250" cy="5734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630555</xdr:colOff>
      <xdr:row>33</xdr:row>
      <xdr:rowOff>104775</xdr:rowOff>
    </xdr:to>
    <xdr:pic>
      <xdr:nvPicPr>
        <xdr:cNvPr id="76" name="图片 3(5)"/>
        <xdr:cNvPicPr>
          <a:picLocks noChangeAspect="1"/>
        </xdr:cNvPicPr>
      </xdr:nvPicPr>
      <xdr:blipFill>
        <a:blip r:embed="rId75"/>
        <a:stretch>
          <a:fillRect/>
        </a:stretch>
      </xdr:blipFill>
      <xdr:spPr>
        <a:xfrm>
          <a:off x="0" y="0"/>
          <a:ext cx="4695825" cy="5762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442595</xdr:colOff>
      <xdr:row>22</xdr:row>
      <xdr:rowOff>152400</xdr:rowOff>
    </xdr:to>
    <xdr:pic>
      <xdr:nvPicPr>
        <xdr:cNvPr id="77" name="图片 1(49)"/>
        <xdr:cNvPicPr>
          <a:picLocks noChangeAspect="1"/>
        </xdr:cNvPicPr>
      </xdr:nvPicPr>
      <xdr:blipFill>
        <a:blip r:embed="rId76"/>
        <a:stretch>
          <a:fillRect/>
        </a:stretch>
      </xdr:blipFill>
      <xdr:spPr>
        <a:xfrm>
          <a:off x="0" y="0"/>
          <a:ext cx="3152775" cy="3924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220980</xdr:colOff>
      <xdr:row>32</xdr:row>
      <xdr:rowOff>19050</xdr:rowOff>
    </xdr:to>
    <xdr:pic>
      <xdr:nvPicPr>
        <xdr:cNvPr id="78" name="图片 1(50)"/>
        <xdr:cNvPicPr>
          <a:picLocks noChangeAspect="1"/>
        </xdr:cNvPicPr>
      </xdr:nvPicPr>
      <xdr:blipFill>
        <a:blip r:embed="rId77"/>
        <a:stretch>
          <a:fillRect/>
        </a:stretch>
      </xdr:blipFill>
      <xdr:spPr>
        <a:xfrm>
          <a:off x="0" y="0"/>
          <a:ext cx="4286250" cy="5505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452120</xdr:colOff>
      <xdr:row>22</xdr:row>
      <xdr:rowOff>123825</xdr:rowOff>
    </xdr:to>
    <xdr:pic>
      <xdr:nvPicPr>
        <xdr:cNvPr id="79" name="图片 1(51)"/>
        <xdr:cNvPicPr>
          <a:picLocks noChangeAspect="1"/>
        </xdr:cNvPicPr>
      </xdr:nvPicPr>
      <xdr:blipFill>
        <a:blip r:embed="rId78"/>
        <a:stretch>
          <a:fillRect/>
        </a:stretch>
      </xdr:blipFill>
      <xdr:spPr>
        <a:xfrm>
          <a:off x="0" y="0"/>
          <a:ext cx="3162300" cy="3895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537845</xdr:colOff>
      <xdr:row>24</xdr:row>
      <xdr:rowOff>95250</xdr:rowOff>
    </xdr:to>
    <xdr:pic>
      <xdr:nvPicPr>
        <xdr:cNvPr id="80" name="图片 3(6)"/>
        <xdr:cNvPicPr>
          <a:picLocks noChangeAspect="1"/>
        </xdr:cNvPicPr>
      </xdr:nvPicPr>
      <xdr:blipFill>
        <a:blip r:embed="rId79"/>
        <a:stretch>
          <a:fillRect/>
        </a:stretch>
      </xdr:blipFill>
      <xdr:spPr>
        <a:xfrm>
          <a:off x="0" y="0"/>
          <a:ext cx="3248025" cy="4210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652145</xdr:colOff>
      <xdr:row>24</xdr:row>
      <xdr:rowOff>104775</xdr:rowOff>
    </xdr:to>
    <xdr:pic>
      <xdr:nvPicPr>
        <xdr:cNvPr id="81" name="图片 4(2)"/>
        <xdr:cNvPicPr>
          <a:picLocks noChangeAspect="1"/>
        </xdr:cNvPicPr>
      </xdr:nvPicPr>
      <xdr:blipFill>
        <a:blip r:embed="rId80"/>
        <a:stretch>
          <a:fillRect/>
        </a:stretch>
      </xdr:blipFill>
      <xdr:spPr>
        <a:xfrm>
          <a:off x="0" y="0"/>
          <a:ext cx="3362325" cy="4219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563880</xdr:colOff>
      <xdr:row>36</xdr:row>
      <xdr:rowOff>161925</xdr:rowOff>
    </xdr:to>
    <xdr:pic>
      <xdr:nvPicPr>
        <xdr:cNvPr id="82" name="图片 1(52)"/>
        <xdr:cNvPicPr>
          <a:picLocks noChangeAspect="1"/>
        </xdr:cNvPicPr>
      </xdr:nvPicPr>
      <xdr:blipFill>
        <a:blip r:embed="rId81"/>
        <a:stretch>
          <a:fillRect/>
        </a:stretch>
      </xdr:blipFill>
      <xdr:spPr>
        <a:xfrm>
          <a:off x="0" y="0"/>
          <a:ext cx="4629150" cy="6334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4445</xdr:colOff>
      <xdr:row>20</xdr:row>
      <xdr:rowOff>95250</xdr:rowOff>
    </xdr:to>
    <xdr:pic>
      <xdr:nvPicPr>
        <xdr:cNvPr id="83" name="图片 1(53)"/>
        <xdr:cNvPicPr>
          <a:picLocks noChangeAspect="1"/>
        </xdr:cNvPicPr>
      </xdr:nvPicPr>
      <xdr:blipFill>
        <a:blip r:embed="rId82"/>
        <a:stretch>
          <a:fillRect/>
        </a:stretch>
      </xdr:blipFill>
      <xdr:spPr>
        <a:xfrm>
          <a:off x="0" y="0"/>
          <a:ext cx="2714625" cy="3524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615315</xdr:colOff>
      <xdr:row>20</xdr:row>
      <xdr:rowOff>76200</xdr:rowOff>
    </xdr:to>
    <xdr:pic>
      <xdr:nvPicPr>
        <xdr:cNvPr id="84" name="图片 1(54)"/>
        <xdr:cNvPicPr>
          <a:picLocks noChangeAspect="1"/>
        </xdr:cNvPicPr>
      </xdr:nvPicPr>
      <xdr:blipFill>
        <a:blip r:embed="rId83"/>
        <a:stretch>
          <a:fillRect/>
        </a:stretch>
      </xdr:blipFill>
      <xdr:spPr>
        <a:xfrm>
          <a:off x="0" y="0"/>
          <a:ext cx="2647950" cy="35052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44"/>
  <sheetViews>
    <sheetView tabSelected="1" workbookViewId="0">
      <selection activeCell="A1" sqref="A1"/>
    </sheetView>
  </sheetViews>
  <sheetFormatPr defaultColWidth="9" defaultRowHeight="13.5" outlineLevelCol="6"/>
  <cols>
    <col min="1" max="1" width="13.6666666666667" style="2" customWidth="1"/>
    <col min="2" max="2" width="11.5583333333333" style="2" customWidth="1"/>
    <col min="3" max="3" width="28.5583333333333" style="2" customWidth="1"/>
    <col min="4" max="4" width="15" style="2" customWidth="1"/>
    <col min="5" max="5" width="12.8916666666667" style="2" customWidth="1"/>
    <col min="6" max="6" width="22.225" style="2" customWidth="1"/>
    <col min="7" max="7" width="23.3333333333333" style="2" customWidth="1"/>
    <col min="8" max="16384" width="9" style="2"/>
  </cols>
  <sheetData>
    <row r="1" s="1" customFormat="1" ht="34" customHeight="1" spans="1:7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/>
    </row>
    <row r="2" s="1" customFormat="1" ht="150" customHeight="1" spans="1:7">
      <c r="A2" s="5" t="s">
        <v>6</v>
      </c>
      <c r="B2" s="5">
        <v>31011002</v>
      </c>
      <c r="C2" s="5" t="s">
        <v>7</v>
      </c>
      <c r="D2" s="5" t="s">
        <v>8</v>
      </c>
      <c r="E2" s="5" t="s">
        <v>9</v>
      </c>
      <c r="F2" s="6" t="s">
        <v>10</v>
      </c>
      <c r="G2" s="6" t="str">
        <f>_xlfn.DISPIMG("图片 1(54)",1)</f>
        <v>=DISPIMG("图片 1(54)",1)</v>
      </c>
    </row>
    <row r="3" s="1" customFormat="1" ht="150" customHeight="1" spans="1:7">
      <c r="A3" s="5" t="s">
        <v>6</v>
      </c>
      <c r="B3" s="5">
        <v>31011002</v>
      </c>
      <c r="C3" s="5" t="s">
        <v>11</v>
      </c>
      <c r="D3" s="5" t="s">
        <v>8</v>
      </c>
      <c r="E3" s="5" t="s">
        <v>12</v>
      </c>
      <c r="F3" s="6" t="s">
        <v>10</v>
      </c>
      <c r="G3" s="6" t="str">
        <f>_xlfn.DISPIMG("图片 1(25)",1)</f>
        <v>=DISPIMG("图片 1(25)",1)</v>
      </c>
    </row>
    <row r="4" s="1" customFormat="1" ht="44" customHeight="1" spans="1:7">
      <c r="A4" s="5" t="s">
        <v>6</v>
      </c>
      <c r="B4" s="5">
        <v>21081002</v>
      </c>
      <c r="C4" s="5" t="s">
        <v>13</v>
      </c>
      <c r="D4" s="5" t="s">
        <v>14</v>
      </c>
      <c r="E4" s="5" t="s">
        <v>15</v>
      </c>
      <c r="F4" s="7" t="s">
        <v>16</v>
      </c>
      <c r="G4" s="8"/>
    </row>
    <row r="5" ht="43" customHeight="1" spans="1:7">
      <c r="A5" s="5" t="s">
        <v>6</v>
      </c>
      <c r="B5" s="5">
        <v>21081002</v>
      </c>
      <c r="C5" s="5" t="s">
        <v>17</v>
      </c>
      <c r="D5" s="5" t="s">
        <v>14</v>
      </c>
      <c r="E5" s="5" t="s">
        <v>18</v>
      </c>
      <c r="F5" s="6" t="s">
        <v>19</v>
      </c>
      <c r="G5" s="6"/>
    </row>
    <row r="6" s="2" customFormat="1" ht="43" customHeight="1" spans="1:7">
      <c r="A6" s="5" t="s">
        <v>6</v>
      </c>
      <c r="B6" s="5">
        <v>21081002</v>
      </c>
      <c r="C6" s="5" t="s">
        <v>20</v>
      </c>
      <c r="D6" s="5" t="s">
        <v>14</v>
      </c>
      <c r="E6" s="5" t="s">
        <v>21</v>
      </c>
      <c r="F6" s="6" t="s">
        <v>22</v>
      </c>
      <c r="G6" s="6"/>
    </row>
    <row r="7" s="2" customFormat="1" ht="82" customHeight="1" spans="1:7">
      <c r="A7" s="5" t="s">
        <v>6</v>
      </c>
      <c r="B7" s="5">
        <v>21081002</v>
      </c>
      <c r="C7" s="5" t="s">
        <v>23</v>
      </c>
      <c r="D7" s="5" t="s">
        <v>14</v>
      </c>
      <c r="E7" s="5" t="s">
        <v>24</v>
      </c>
      <c r="F7" s="6" t="s">
        <v>25</v>
      </c>
      <c r="G7" s="6"/>
    </row>
    <row r="8" ht="42" customHeight="1" spans="1:7">
      <c r="A8" s="5" t="s">
        <v>6</v>
      </c>
      <c r="B8" s="5">
        <v>21081002</v>
      </c>
      <c r="C8" s="5" t="s">
        <v>26</v>
      </c>
      <c r="D8" s="5" t="s">
        <v>14</v>
      </c>
      <c r="E8" s="5" t="s">
        <v>27</v>
      </c>
      <c r="F8" s="6" t="s">
        <v>28</v>
      </c>
      <c r="G8" s="6"/>
    </row>
    <row r="9" ht="52" customHeight="1" spans="1:7">
      <c r="A9" s="5" t="s">
        <v>6</v>
      </c>
      <c r="B9" s="9" t="s">
        <v>29</v>
      </c>
      <c r="C9" s="9" t="s">
        <v>30</v>
      </c>
      <c r="D9" s="5" t="s">
        <v>14</v>
      </c>
      <c r="E9" s="9" t="s">
        <v>31</v>
      </c>
      <c r="F9" s="6" t="s">
        <v>32</v>
      </c>
      <c r="G9" s="10"/>
    </row>
    <row r="10" ht="66" customHeight="1" spans="1:7">
      <c r="A10" s="5" t="s">
        <v>6</v>
      </c>
      <c r="B10" s="5">
        <v>21081002</v>
      </c>
      <c r="C10" s="5" t="s">
        <v>33</v>
      </c>
      <c r="D10" s="5" t="s">
        <v>14</v>
      </c>
      <c r="E10" s="5" t="s">
        <v>34</v>
      </c>
      <c r="F10" s="6" t="s">
        <v>35</v>
      </c>
      <c r="G10" s="6"/>
    </row>
    <row r="11" ht="150" customHeight="1" spans="1:7">
      <c r="A11" s="5" t="s">
        <v>6</v>
      </c>
      <c r="B11" s="5">
        <v>21081002</v>
      </c>
      <c r="C11" s="5" t="s">
        <v>36</v>
      </c>
      <c r="D11" s="5" t="s">
        <v>14</v>
      </c>
      <c r="E11" s="5" t="s">
        <v>37</v>
      </c>
      <c r="F11" s="6" t="s">
        <v>38</v>
      </c>
      <c r="G11" s="6" t="str">
        <f>_xlfn.DISPIMG("图片 3(1)",1)</f>
        <v>=DISPIMG("图片 3(1)",1)</v>
      </c>
    </row>
    <row r="12" ht="150" customHeight="1" spans="1:7">
      <c r="A12" s="5" t="s">
        <v>6</v>
      </c>
      <c r="B12" s="9">
        <v>21081002</v>
      </c>
      <c r="C12" s="9" t="s">
        <v>39</v>
      </c>
      <c r="D12" s="5" t="s">
        <v>14</v>
      </c>
      <c r="E12" s="9" t="s">
        <v>40</v>
      </c>
      <c r="F12" s="6" t="s">
        <v>41</v>
      </c>
      <c r="G12" s="10" t="str">
        <f>_xlfn.DISPIMG("图片 1(7)",1)</f>
        <v>=DISPIMG("图片 1(7)",1)</v>
      </c>
    </row>
    <row r="13" ht="64" customHeight="1" spans="1:7">
      <c r="A13" s="5" t="s">
        <v>6</v>
      </c>
      <c r="B13" s="9">
        <v>21081002</v>
      </c>
      <c r="C13" s="9" t="s">
        <v>42</v>
      </c>
      <c r="D13" s="5" t="s">
        <v>14</v>
      </c>
      <c r="E13" s="9" t="s">
        <v>43</v>
      </c>
      <c r="F13" s="7" t="s">
        <v>44</v>
      </c>
      <c r="G13" s="8"/>
    </row>
    <row r="14" ht="73" customHeight="1" spans="1:7">
      <c r="A14" s="5" t="s">
        <v>6</v>
      </c>
      <c r="B14" s="9">
        <v>21081002</v>
      </c>
      <c r="C14" s="9" t="s">
        <v>45</v>
      </c>
      <c r="D14" s="5" t="s">
        <v>14</v>
      </c>
      <c r="E14" s="9" t="s">
        <v>43</v>
      </c>
      <c r="F14" s="7" t="s">
        <v>46</v>
      </c>
      <c r="G14" s="8"/>
    </row>
    <row r="15" ht="76" customHeight="1" spans="1:7">
      <c r="A15" s="5" t="s">
        <v>6</v>
      </c>
      <c r="B15" s="9">
        <v>21081002</v>
      </c>
      <c r="C15" s="9" t="s">
        <v>47</v>
      </c>
      <c r="D15" s="5" t="s">
        <v>14</v>
      </c>
      <c r="E15" s="9" t="s">
        <v>43</v>
      </c>
      <c r="F15" s="7" t="s">
        <v>48</v>
      </c>
      <c r="G15" s="8"/>
    </row>
    <row r="16" ht="76" customHeight="1" spans="1:7">
      <c r="A16" s="5" t="s">
        <v>6</v>
      </c>
      <c r="B16" s="9">
        <v>21081002</v>
      </c>
      <c r="C16" s="9" t="s">
        <v>49</v>
      </c>
      <c r="D16" s="5" t="s">
        <v>14</v>
      </c>
      <c r="E16" s="9" t="s">
        <v>50</v>
      </c>
      <c r="F16" s="7" t="s">
        <v>51</v>
      </c>
      <c r="G16" s="8"/>
    </row>
    <row r="17" ht="68" customHeight="1" spans="1:7">
      <c r="A17" s="5" t="s">
        <v>6</v>
      </c>
      <c r="B17" s="9">
        <v>21081007</v>
      </c>
      <c r="C17" s="5" t="s">
        <v>52</v>
      </c>
      <c r="D17" s="5" t="s">
        <v>14</v>
      </c>
      <c r="E17" s="9" t="s">
        <v>15</v>
      </c>
      <c r="F17" s="7" t="s">
        <v>53</v>
      </c>
      <c r="G17" s="8"/>
    </row>
    <row r="18" s="2" customFormat="1" ht="68" customHeight="1" spans="1:7">
      <c r="A18" s="5" t="s">
        <v>6</v>
      </c>
      <c r="B18" s="9">
        <v>21081007</v>
      </c>
      <c r="C18" s="5" t="s">
        <v>54</v>
      </c>
      <c r="D18" s="5" t="s">
        <v>14</v>
      </c>
      <c r="E18" s="9" t="s">
        <v>24</v>
      </c>
      <c r="F18" s="7" t="s">
        <v>55</v>
      </c>
      <c r="G18" s="8"/>
    </row>
    <row r="19" ht="27" spans="1:7">
      <c r="A19" s="5" t="s">
        <v>6</v>
      </c>
      <c r="B19" s="5">
        <v>21081007</v>
      </c>
      <c r="C19" s="5" t="s">
        <v>56</v>
      </c>
      <c r="D19" s="5" t="s">
        <v>14</v>
      </c>
      <c r="E19" s="5" t="s">
        <v>18</v>
      </c>
      <c r="F19" s="6" t="s">
        <v>57</v>
      </c>
      <c r="G19" s="6"/>
    </row>
    <row r="20" ht="40" customHeight="1" spans="1:7">
      <c r="A20" s="5" t="s">
        <v>6</v>
      </c>
      <c r="B20" s="5">
        <v>21081007</v>
      </c>
      <c r="C20" s="5" t="s">
        <v>58</v>
      </c>
      <c r="D20" s="5" t="s">
        <v>14</v>
      </c>
      <c r="E20" s="5" t="s">
        <v>27</v>
      </c>
      <c r="F20" s="6" t="s">
        <v>59</v>
      </c>
      <c r="G20" s="6"/>
    </row>
    <row r="21" ht="40" customHeight="1" spans="1:7">
      <c r="A21" s="5" t="s">
        <v>6</v>
      </c>
      <c r="B21" s="9" t="s">
        <v>60</v>
      </c>
      <c r="C21" s="9" t="s">
        <v>61</v>
      </c>
      <c r="D21" s="5" t="s">
        <v>14</v>
      </c>
      <c r="E21" s="5" t="s">
        <v>37</v>
      </c>
      <c r="F21" s="7" t="s">
        <v>62</v>
      </c>
      <c r="G21" s="8"/>
    </row>
    <row r="22" ht="47" customHeight="1" spans="1:7">
      <c r="A22" s="5" t="s">
        <v>6</v>
      </c>
      <c r="B22" s="9" t="s">
        <v>60</v>
      </c>
      <c r="C22" s="9" t="s">
        <v>63</v>
      </c>
      <c r="D22" s="5" t="s">
        <v>14</v>
      </c>
      <c r="E22" s="9" t="s">
        <v>31</v>
      </c>
      <c r="F22" s="6" t="s">
        <v>64</v>
      </c>
      <c r="G22" s="10"/>
    </row>
    <row r="23" ht="150" customHeight="1" spans="1:7">
      <c r="A23" s="5" t="s">
        <v>6</v>
      </c>
      <c r="B23" s="5">
        <v>21081007</v>
      </c>
      <c r="C23" s="5" t="s">
        <v>65</v>
      </c>
      <c r="D23" s="5" t="s">
        <v>14</v>
      </c>
      <c r="E23" s="5" t="s">
        <v>66</v>
      </c>
      <c r="F23" s="11" t="s">
        <v>67</v>
      </c>
      <c r="G23" s="11" t="str">
        <f>_xlfn.DISPIMG("法律英语",1)</f>
        <v>=DISPIMG("法律英语",1)</v>
      </c>
    </row>
    <row r="24" s="2" customFormat="1" ht="150" customHeight="1" spans="1:7">
      <c r="A24" s="5" t="s">
        <v>6</v>
      </c>
      <c r="B24" s="9">
        <v>21081007</v>
      </c>
      <c r="C24" s="9" t="s">
        <v>68</v>
      </c>
      <c r="D24" s="5" t="s">
        <v>14</v>
      </c>
      <c r="E24" s="9" t="s">
        <v>40</v>
      </c>
      <c r="F24" s="6" t="s">
        <v>69</v>
      </c>
      <c r="G24" s="10" t="str">
        <f>_xlfn.DISPIMG("图片 1(7)",1)</f>
        <v>=DISPIMG("图片 1(7)",1)</v>
      </c>
    </row>
    <row r="25" ht="69" customHeight="1" spans="1:7">
      <c r="A25" s="5" t="s">
        <v>6</v>
      </c>
      <c r="B25" s="9">
        <v>21081007</v>
      </c>
      <c r="C25" s="9" t="s">
        <v>70</v>
      </c>
      <c r="D25" s="5" t="s">
        <v>14</v>
      </c>
      <c r="E25" s="9" t="s">
        <v>43</v>
      </c>
      <c r="F25" s="7" t="s">
        <v>71</v>
      </c>
      <c r="G25" s="8"/>
    </row>
    <row r="26" ht="69" customHeight="1" spans="1:7">
      <c r="A26" s="5" t="s">
        <v>6</v>
      </c>
      <c r="B26" s="9">
        <v>21081007</v>
      </c>
      <c r="C26" s="9" t="s">
        <v>72</v>
      </c>
      <c r="D26" s="5" t="s">
        <v>14</v>
      </c>
      <c r="E26" s="9" t="s">
        <v>50</v>
      </c>
      <c r="F26" s="7" t="s">
        <v>73</v>
      </c>
      <c r="G26" s="8"/>
    </row>
    <row r="27" ht="27" spans="1:7">
      <c r="A27" s="12" t="s">
        <v>74</v>
      </c>
      <c r="B27" s="13" t="s">
        <v>75</v>
      </c>
      <c r="C27" s="12" t="s">
        <v>76</v>
      </c>
      <c r="D27" s="12" t="s">
        <v>77</v>
      </c>
      <c r="E27" s="13" t="s">
        <v>78</v>
      </c>
      <c r="F27" s="14" t="s">
        <v>79</v>
      </c>
      <c r="G27" s="14"/>
    </row>
    <row r="28" ht="27" spans="1:7">
      <c r="A28" s="12" t="s">
        <v>74</v>
      </c>
      <c r="B28" s="13" t="s">
        <v>80</v>
      </c>
      <c r="C28" s="15" t="s">
        <v>81</v>
      </c>
      <c r="D28" s="12" t="s">
        <v>77</v>
      </c>
      <c r="E28" s="13" t="s">
        <v>82</v>
      </c>
      <c r="F28" s="14" t="s">
        <v>83</v>
      </c>
      <c r="G28" s="14"/>
    </row>
    <row r="29" ht="27" spans="1:7">
      <c r="A29" s="12" t="s">
        <v>74</v>
      </c>
      <c r="B29" s="13" t="s">
        <v>80</v>
      </c>
      <c r="C29" s="15" t="s">
        <v>84</v>
      </c>
      <c r="D29" s="12" t="s">
        <v>77</v>
      </c>
      <c r="E29" s="13" t="s">
        <v>85</v>
      </c>
      <c r="F29" s="14" t="s">
        <v>86</v>
      </c>
      <c r="G29" s="14"/>
    </row>
    <row r="30" ht="150" customHeight="1" spans="1:7">
      <c r="A30" s="12" t="s">
        <v>74</v>
      </c>
      <c r="B30" s="13" t="s">
        <v>80</v>
      </c>
      <c r="C30" s="15" t="s">
        <v>87</v>
      </c>
      <c r="D30" s="12" t="s">
        <v>77</v>
      </c>
      <c r="E30" s="13" t="s">
        <v>88</v>
      </c>
      <c r="F30" s="14" t="s">
        <v>89</v>
      </c>
      <c r="G30" s="14" t="str">
        <f>_xlfn.DISPIMG("图片 1(51)",1)</f>
        <v>=DISPIMG("图片 1(51)",1)</v>
      </c>
    </row>
    <row r="31" ht="27" spans="1:7">
      <c r="A31" s="12" t="s">
        <v>74</v>
      </c>
      <c r="B31" s="13" t="s">
        <v>80</v>
      </c>
      <c r="C31" s="15" t="s">
        <v>90</v>
      </c>
      <c r="D31" s="12" t="s">
        <v>77</v>
      </c>
      <c r="E31" s="13" t="s">
        <v>91</v>
      </c>
      <c r="F31" s="14" t="s">
        <v>92</v>
      </c>
      <c r="G31" s="14"/>
    </row>
    <row r="32" ht="27" spans="1:7">
      <c r="A32" s="12" t="s">
        <v>74</v>
      </c>
      <c r="B32" s="13" t="s">
        <v>80</v>
      </c>
      <c r="C32" s="15" t="s">
        <v>93</v>
      </c>
      <c r="D32" s="12" t="s">
        <v>77</v>
      </c>
      <c r="E32" s="13" t="s">
        <v>94</v>
      </c>
      <c r="F32" s="14" t="s">
        <v>95</v>
      </c>
      <c r="G32" s="14"/>
    </row>
    <row r="33" ht="150" customHeight="1" spans="1:7">
      <c r="A33" s="12" t="s">
        <v>74</v>
      </c>
      <c r="B33" s="13">
        <v>31112001</v>
      </c>
      <c r="C33" s="15" t="s">
        <v>96</v>
      </c>
      <c r="D33" s="12" t="s">
        <v>97</v>
      </c>
      <c r="E33" s="13" t="s">
        <v>98</v>
      </c>
      <c r="F33" s="14" t="s">
        <v>89</v>
      </c>
      <c r="G33" s="14" t="str">
        <f>_xlfn.DISPIMG("图片 1(19)",1)</f>
        <v>=DISPIMG("图片 1(19)",1)</v>
      </c>
    </row>
    <row r="34" ht="77" customHeight="1" spans="1:7">
      <c r="A34" s="12" t="s">
        <v>74</v>
      </c>
      <c r="B34" s="13">
        <v>31042001</v>
      </c>
      <c r="C34" s="15" t="s">
        <v>99</v>
      </c>
      <c r="D34" s="12" t="s">
        <v>97</v>
      </c>
      <c r="E34" s="13" t="s">
        <v>100</v>
      </c>
      <c r="F34" s="14" t="s">
        <v>101</v>
      </c>
      <c r="G34" s="14"/>
    </row>
    <row r="35" ht="150" customHeight="1" spans="1:7">
      <c r="A35" s="16" t="s">
        <v>102</v>
      </c>
      <c r="B35" s="16">
        <v>21023001</v>
      </c>
      <c r="C35" s="16" t="s">
        <v>103</v>
      </c>
      <c r="D35" s="16" t="s">
        <v>104</v>
      </c>
      <c r="E35" s="16" t="s">
        <v>105</v>
      </c>
      <c r="F35" s="16" t="s">
        <v>89</v>
      </c>
      <c r="G35" s="16" t="str">
        <f>_xlfn.DISPIMG("图片 1(11)",1)</f>
        <v>=DISPIMG("图片 1(11)",1)</v>
      </c>
    </row>
    <row r="36" ht="37" customHeight="1" spans="1:7">
      <c r="A36" s="16" t="s">
        <v>102</v>
      </c>
      <c r="B36" s="17" t="s">
        <v>106</v>
      </c>
      <c r="C36" s="18" t="s">
        <v>107</v>
      </c>
      <c r="D36" s="16" t="s">
        <v>77</v>
      </c>
      <c r="E36" s="17" t="s">
        <v>108</v>
      </c>
      <c r="F36" s="19" t="s">
        <v>109</v>
      </c>
      <c r="G36" s="19"/>
    </row>
    <row r="37" ht="150" customHeight="1" spans="1:7">
      <c r="A37" s="16" t="s">
        <v>102</v>
      </c>
      <c r="B37" s="17" t="s">
        <v>110</v>
      </c>
      <c r="C37" s="18" t="s">
        <v>111</v>
      </c>
      <c r="D37" s="16" t="s">
        <v>77</v>
      </c>
      <c r="E37" s="17" t="s">
        <v>112</v>
      </c>
      <c r="F37" s="19" t="s">
        <v>89</v>
      </c>
      <c r="G37" s="20" t="str">
        <f>_xlfn.DISPIMG("图片 1(2)",1)</f>
        <v>=DISPIMG("图片 1(2)",1)</v>
      </c>
    </row>
    <row r="38" ht="150" customHeight="1" spans="1:7">
      <c r="A38" s="16" t="s">
        <v>102</v>
      </c>
      <c r="B38" s="17">
        <v>21053007</v>
      </c>
      <c r="C38" s="18" t="s">
        <v>113</v>
      </c>
      <c r="D38" s="16" t="s">
        <v>114</v>
      </c>
      <c r="E38" s="17" t="s">
        <v>115</v>
      </c>
      <c r="F38" s="19" t="s">
        <v>89</v>
      </c>
      <c r="G38" s="20" t="str">
        <f>_xlfn.DISPIMG("图片 2(3)",1)</f>
        <v>=DISPIMG("图片 2(3)",1)</v>
      </c>
    </row>
    <row r="39" ht="150" customHeight="1" spans="1:7">
      <c r="A39" s="16" t="s">
        <v>102</v>
      </c>
      <c r="B39" s="17">
        <v>21053008</v>
      </c>
      <c r="C39" s="18" t="s">
        <v>116</v>
      </c>
      <c r="D39" s="16" t="s">
        <v>114</v>
      </c>
      <c r="E39" s="17" t="s">
        <v>117</v>
      </c>
      <c r="F39" s="19" t="s">
        <v>89</v>
      </c>
      <c r="G39" s="20" t="str">
        <f>_xlfn.DISPIMG("图片 3",1)</f>
        <v>=DISPIMG("图片 3",1)</v>
      </c>
    </row>
    <row r="40" ht="150" customHeight="1" spans="1:7">
      <c r="A40" s="16" t="s">
        <v>102</v>
      </c>
      <c r="B40" s="17">
        <v>21053027</v>
      </c>
      <c r="C40" s="18" t="s">
        <v>118</v>
      </c>
      <c r="D40" s="16" t="s">
        <v>114</v>
      </c>
      <c r="E40" s="17" t="s">
        <v>119</v>
      </c>
      <c r="F40" s="19" t="s">
        <v>89</v>
      </c>
      <c r="G40" s="20" t="str">
        <f>_xlfn.DISPIMG("图片 4(1)",1)</f>
        <v>=DISPIMG("图片 4(1)",1)</v>
      </c>
    </row>
    <row r="41" ht="150" customHeight="1" spans="1:7">
      <c r="A41" s="16" t="s">
        <v>102</v>
      </c>
      <c r="B41" s="17">
        <v>21053035</v>
      </c>
      <c r="C41" s="18" t="s">
        <v>120</v>
      </c>
      <c r="D41" s="16" t="s">
        <v>114</v>
      </c>
      <c r="E41" s="17" t="s">
        <v>121</v>
      </c>
      <c r="F41" s="19" t="s">
        <v>122</v>
      </c>
      <c r="G41" s="20" t="str">
        <f>_xlfn.DISPIMG("图片 5",1)</f>
        <v>=DISPIMG("图片 5",1)</v>
      </c>
    </row>
    <row r="42" ht="150" customHeight="1" spans="1:7">
      <c r="A42" s="16" t="s">
        <v>102</v>
      </c>
      <c r="B42" s="16">
        <v>21063020</v>
      </c>
      <c r="C42" s="16" t="s">
        <v>123</v>
      </c>
      <c r="D42" s="16" t="s">
        <v>124</v>
      </c>
      <c r="E42" s="16" t="s">
        <v>125</v>
      </c>
      <c r="F42" s="20" t="s">
        <v>126</v>
      </c>
      <c r="G42" s="20" t="str">
        <f>_xlfn.DISPIMG("国际组织",1)</f>
        <v>=DISPIMG("国际组织",1)</v>
      </c>
    </row>
    <row r="43" ht="150" customHeight="1" spans="1:7">
      <c r="A43" s="16" t="s">
        <v>102</v>
      </c>
      <c r="B43" s="16">
        <v>21063029</v>
      </c>
      <c r="C43" s="16" t="s">
        <v>127</v>
      </c>
      <c r="D43" s="16" t="s">
        <v>124</v>
      </c>
      <c r="E43" s="16" t="s">
        <v>128</v>
      </c>
      <c r="F43" s="20" t="s">
        <v>126</v>
      </c>
      <c r="G43" s="20" t="str">
        <f>_xlfn.DISPIMG("国际投资法(1)",1)</f>
        <v>=DISPIMG("国际投资法(1)",1)</v>
      </c>
    </row>
    <row r="44" ht="150" customHeight="1" spans="1:7">
      <c r="A44" s="16" t="s">
        <v>102</v>
      </c>
      <c r="B44" s="16">
        <v>21063033</v>
      </c>
      <c r="C44" s="16" t="s">
        <v>129</v>
      </c>
      <c r="D44" s="16" t="s">
        <v>124</v>
      </c>
      <c r="E44" s="16" t="s">
        <v>130</v>
      </c>
      <c r="F44" s="20" t="s">
        <v>126</v>
      </c>
      <c r="G44" s="20" t="str">
        <f>_xlfn.DISPIMG("图片 1",1)</f>
        <v>=DISPIMG("图片 1",1)</v>
      </c>
    </row>
    <row r="45" ht="150" customHeight="1" spans="1:7">
      <c r="A45" s="16" t="s">
        <v>102</v>
      </c>
      <c r="B45" s="16">
        <v>21073037</v>
      </c>
      <c r="C45" s="16" t="s">
        <v>131</v>
      </c>
      <c r="D45" s="16" t="s">
        <v>132</v>
      </c>
      <c r="E45" s="16" t="s">
        <v>133</v>
      </c>
      <c r="F45" s="21" t="s">
        <v>134</v>
      </c>
      <c r="G45" s="21" t="str">
        <f>_xlfn.DISPIMG("图片 1(5)",1)</f>
        <v>=DISPIMG("图片 1(5)",1)</v>
      </c>
    </row>
    <row r="46" ht="150" customHeight="1" spans="1:7">
      <c r="A46" s="16" t="s">
        <v>102</v>
      </c>
      <c r="B46" s="16">
        <v>21093003</v>
      </c>
      <c r="C46" s="16" t="s">
        <v>135</v>
      </c>
      <c r="D46" s="16" t="s">
        <v>136</v>
      </c>
      <c r="E46" s="16" t="s">
        <v>137</v>
      </c>
      <c r="F46" s="20" t="s">
        <v>138</v>
      </c>
      <c r="G46" s="20" t="str">
        <f>_xlfn.DISPIMG("图片 1(4)",1)</f>
        <v>=DISPIMG("图片 1(4)",1)</v>
      </c>
    </row>
    <row r="47" ht="150" customHeight="1" spans="1:7">
      <c r="A47" s="16" t="s">
        <v>102</v>
      </c>
      <c r="B47" s="16">
        <v>21093075</v>
      </c>
      <c r="C47" s="16" t="s">
        <v>139</v>
      </c>
      <c r="D47" s="16" t="s">
        <v>136</v>
      </c>
      <c r="E47" s="16" t="s">
        <v>140</v>
      </c>
      <c r="F47" s="20" t="s">
        <v>138</v>
      </c>
      <c r="G47" s="20" t="str">
        <f>_xlfn.DISPIMG("图片 1(8)",1)</f>
        <v>=DISPIMG("图片 1(8)",1)</v>
      </c>
    </row>
    <row r="48" ht="150" customHeight="1" spans="1:7">
      <c r="A48" s="16" t="s">
        <v>102</v>
      </c>
      <c r="B48" s="16">
        <v>21123026</v>
      </c>
      <c r="C48" s="16" t="s">
        <v>141</v>
      </c>
      <c r="D48" s="16" t="s">
        <v>142</v>
      </c>
      <c r="E48" s="16" t="s">
        <v>143</v>
      </c>
      <c r="F48" s="20" t="s">
        <v>126</v>
      </c>
      <c r="G48" s="20" t="str">
        <f>_xlfn.DISPIMG("图片 4",1)</f>
        <v>=DISPIMG("图片 4",1)</v>
      </c>
    </row>
    <row r="49" ht="27" spans="1:7">
      <c r="A49" s="22" t="s">
        <v>102</v>
      </c>
      <c r="B49" s="22">
        <v>21123027</v>
      </c>
      <c r="C49" s="22" t="s">
        <v>144</v>
      </c>
      <c r="D49" s="16" t="s">
        <v>142</v>
      </c>
      <c r="E49" s="16" t="s">
        <v>145</v>
      </c>
      <c r="F49" s="23" t="s">
        <v>146</v>
      </c>
      <c r="G49" s="23"/>
    </row>
    <row r="50" ht="42" customHeight="1" spans="1:7">
      <c r="A50" s="22" t="s">
        <v>102</v>
      </c>
      <c r="B50" s="22">
        <v>21123028</v>
      </c>
      <c r="C50" s="22" t="s">
        <v>147</v>
      </c>
      <c r="D50" s="16" t="s">
        <v>142</v>
      </c>
      <c r="E50" s="16" t="s">
        <v>148</v>
      </c>
      <c r="F50" s="23" t="s">
        <v>149</v>
      </c>
      <c r="G50" s="23"/>
    </row>
    <row r="51" ht="150" customHeight="1" spans="1:7">
      <c r="A51" s="22" t="s">
        <v>102</v>
      </c>
      <c r="B51" s="22">
        <v>21123036</v>
      </c>
      <c r="C51" s="22" t="s">
        <v>150</v>
      </c>
      <c r="D51" s="16" t="s">
        <v>142</v>
      </c>
      <c r="E51" s="16" t="s">
        <v>151</v>
      </c>
      <c r="F51" s="24" t="s">
        <v>152</v>
      </c>
      <c r="G51" s="24" t="str">
        <f>_xlfn.DISPIMG("图片 1(10)",1)</f>
        <v>=DISPIMG("图片 1(10)",1)</v>
      </c>
    </row>
    <row r="52" ht="60" customHeight="1" spans="1:7">
      <c r="A52" s="16" t="s">
        <v>102</v>
      </c>
      <c r="B52" s="16">
        <v>21123081</v>
      </c>
      <c r="C52" s="16" t="s">
        <v>153</v>
      </c>
      <c r="D52" s="16" t="s">
        <v>142</v>
      </c>
      <c r="E52" s="16" t="s">
        <v>154</v>
      </c>
      <c r="F52" s="21" t="s">
        <v>155</v>
      </c>
      <c r="G52" s="21"/>
    </row>
    <row r="53" ht="150" customHeight="1" spans="1:7">
      <c r="A53" s="22" t="s">
        <v>102</v>
      </c>
      <c r="B53" s="22">
        <v>21123107</v>
      </c>
      <c r="C53" s="22" t="s">
        <v>156</v>
      </c>
      <c r="D53" s="16" t="s">
        <v>142</v>
      </c>
      <c r="E53" s="16" t="s">
        <v>157</v>
      </c>
      <c r="F53" s="20" t="s">
        <v>126</v>
      </c>
      <c r="G53" s="20" t="str">
        <f>_xlfn.DISPIMG("图片 1(6)",1)</f>
        <v>=DISPIMG("图片 1(6)",1)</v>
      </c>
    </row>
    <row r="54" ht="150" customHeight="1" spans="1:7">
      <c r="A54" s="22" t="s">
        <v>102</v>
      </c>
      <c r="B54" s="22">
        <v>21123157</v>
      </c>
      <c r="C54" s="22" t="s">
        <v>158</v>
      </c>
      <c r="D54" s="16" t="s">
        <v>142</v>
      </c>
      <c r="E54" s="16" t="s">
        <v>159</v>
      </c>
      <c r="F54" s="20" t="s">
        <v>126</v>
      </c>
      <c r="G54" s="20" t="str">
        <f>_xlfn.DISPIMG("图片 2(1)",1)</f>
        <v>=DISPIMG("图片 2(1)",1)</v>
      </c>
    </row>
    <row r="55" ht="150" customHeight="1" spans="1:7">
      <c r="A55" s="22" t="s">
        <v>102</v>
      </c>
      <c r="B55" s="22">
        <v>21123158</v>
      </c>
      <c r="C55" s="22" t="s">
        <v>160</v>
      </c>
      <c r="D55" s="16" t="s">
        <v>142</v>
      </c>
      <c r="E55" s="16" t="s">
        <v>161</v>
      </c>
      <c r="F55" s="20" t="s">
        <v>126</v>
      </c>
      <c r="G55" s="20" t="str">
        <f>_xlfn.DISPIMG("图片 6",1)</f>
        <v>=DISPIMG("图片 6",1)</v>
      </c>
    </row>
    <row r="56" ht="150" customHeight="1" spans="1:7">
      <c r="A56" s="16" t="s">
        <v>102</v>
      </c>
      <c r="B56" s="16">
        <v>21123159</v>
      </c>
      <c r="C56" s="16" t="s">
        <v>162</v>
      </c>
      <c r="D56" s="16" t="s">
        <v>142</v>
      </c>
      <c r="E56" s="16" t="s">
        <v>163</v>
      </c>
      <c r="F56" s="20" t="s">
        <v>126</v>
      </c>
      <c r="G56" s="20" t="str">
        <f>_xlfn.DISPIMG("图片 2",1)</f>
        <v>=DISPIMG("图片 2",1)</v>
      </c>
    </row>
    <row r="57" ht="44" customHeight="1" spans="1:7">
      <c r="A57" s="22" t="s">
        <v>102</v>
      </c>
      <c r="B57" s="22">
        <v>21123166</v>
      </c>
      <c r="C57" s="22" t="s">
        <v>164</v>
      </c>
      <c r="D57" s="16" t="s">
        <v>142</v>
      </c>
      <c r="E57" s="16" t="s">
        <v>165</v>
      </c>
      <c r="F57" s="23" t="s">
        <v>166</v>
      </c>
      <c r="G57" s="23"/>
    </row>
    <row r="58" ht="150" customHeight="1" spans="1:7">
      <c r="A58" s="22" t="s">
        <v>102</v>
      </c>
      <c r="B58" s="22">
        <v>21133047</v>
      </c>
      <c r="C58" s="22" t="s">
        <v>167</v>
      </c>
      <c r="D58" s="16" t="s">
        <v>168</v>
      </c>
      <c r="E58" s="16" t="s">
        <v>169</v>
      </c>
      <c r="F58" s="20" t="s">
        <v>170</v>
      </c>
      <c r="G58" s="23" t="str">
        <f>_xlfn.DISPIMG("图片 1(9)",1)</f>
        <v>=DISPIMG("图片 1(9)",1)</v>
      </c>
    </row>
    <row r="59" ht="150" customHeight="1" spans="1:7">
      <c r="A59" s="22" t="s">
        <v>102</v>
      </c>
      <c r="B59" s="22">
        <v>21133059</v>
      </c>
      <c r="C59" s="22" t="s">
        <v>171</v>
      </c>
      <c r="D59" s="16" t="s">
        <v>168</v>
      </c>
      <c r="E59" s="16" t="s">
        <v>172</v>
      </c>
      <c r="F59" s="20" t="s">
        <v>170</v>
      </c>
      <c r="G59" s="23" t="str">
        <f>_xlfn.DISPIMG("图片 1(14)",1)</f>
        <v>=DISPIMG("图片 1(14)",1)</v>
      </c>
    </row>
    <row r="60" ht="150" customHeight="1" spans="1:7">
      <c r="A60" s="22" t="s">
        <v>102</v>
      </c>
      <c r="B60" s="22">
        <v>21102001</v>
      </c>
      <c r="C60" s="22" t="s">
        <v>173</v>
      </c>
      <c r="D60" s="16" t="s">
        <v>174</v>
      </c>
      <c r="E60" s="16" t="s">
        <v>175</v>
      </c>
      <c r="F60" s="20" t="s">
        <v>176</v>
      </c>
      <c r="G60" s="23" t="str">
        <f>_xlfn.DISPIMG("图片 1(15)",1)</f>
        <v>=DISPIMG("图片 1(15)",1)</v>
      </c>
    </row>
    <row r="61" ht="150" customHeight="1" spans="1:7">
      <c r="A61" s="22" t="s">
        <v>102</v>
      </c>
      <c r="B61" s="22">
        <v>20163026</v>
      </c>
      <c r="C61" s="22" t="s">
        <v>177</v>
      </c>
      <c r="D61" s="16" t="s">
        <v>124</v>
      </c>
      <c r="E61" s="16" t="s">
        <v>124</v>
      </c>
      <c r="F61" s="20" t="s">
        <v>170</v>
      </c>
      <c r="G61" s="23" t="str">
        <f>_xlfn.DISPIMG("图片 1(16)",1)</f>
        <v>=DISPIMG("图片 1(16)",1)</v>
      </c>
    </row>
    <row r="62" ht="150" customHeight="1" spans="1:7">
      <c r="A62" s="22" t="s">
        <v>102</v>
      </c>
      <c r="B62" s="22" t="s">
        <v>178</v>
      </c>
      <c r="C62" s="22" t="s">
        <v>179</v>
      </c>
      <c r="D62" s="22" t="s">
        <v>14</v>
      </c>
      <c r="E62" s="22" t="s">
        <v>180</v>
      </c>
      <c r="F62" s="20" t="s">
        <v>170</v>
      </c>
      <c r="G62" s="20" t="str">
        <f>_xlfn.DISPIMG("图片 1(18)",1)</f>
        <v>=DISPIMG("图片 1(18)",1)</v>
      </c>
    </row>
    <row r="63" ht="150" customHeight="1" spans="1:7">
      <c r="A63" s="22" t="s">
        <v>102</v>
      </c>
      <c r="B63" s="22">
        <v>21013064</v>
      </c>
      <c r="C63" s="22" t="s">
        <v>181</v>
      </c>
      <c r="D63" s="22" t="s">
        <v>8</v>
      </c>
      <c r="E63" s="22" t="s">
        <v>182</v>
      </c>
      <c r="F63" s="20" t="s">
        <v>170</v>
      </c>
      <c r="G63" s="20" t="str">
        <f>_xlfn.DISPIMG("图片 1(20)",1)</f>
        <v>=DISPIMG("图片 1(20)",1)</v>
      </c>
    </row>
    <row r="64" ht="150" customHeight="1" spans="1:7">
      <c r="A64" s="22" t="s">
        <v>102</v>
      </c>
      <c r="B64" s="22">
        <v>21033016</v>
      </c>
      <c r="C64" s="22" t="s">
        <v>183</v>
      </c>
      <c r="D64" s="22" t="s">
        <v>77</v>
      </c>
      <c r="E64" s="22" t="s">
        <v>184</v>
      </c>
      <c r="F64" s="20" t="s">
        <v>170</v>
      </c>
      <c r="G64" s="20" t="str">
        <f>_xlfn.DISPIMG("图片 1(21)",1)</f>
        <v>=DISPIMG("图片 1(21)",1)</v>
      </c>
    </row>
    <row r="65" ht="150" customHeight="1" spans="1:7">
      <c r="A65" s="22" t="s">
        <v>102</v>
      </c>
      <c r="B65" s="22">
        <v>21063032</v>
      </c>
      <c r="C65" s="22" t="s">
        <v>185</v>
      </c>
      <c r="D65" s="22" t="s">
        <v>124</v>
      </c>
      <c r="E65" s="22" t="s">
        <v>186</v>
      </c>
      <c r="F65" s="20" t="s">
        <v>170</v>
      </c>
      <c r="G65" s="20" t="str">
        <f>_xlfn.DISPIMG("图片 1(22)",1)</f>
        <v>=DISPIMG("图片 1(22)",1)</v>
      </c>
    </row>
    <row r="66" ht="150" customHeight="1" spans="1:7">
      <c r="A66" s="22" t="s">
        <v>102</v>
      </c>
      <c r="B66" s="22">
        <v>21213016</v>
      </c>
      <c r="C66" s="22" t="s">
        <v>187</v>
      </c>
      <c r="D66" s="22" t="s">
        <v>188</v>
      </c>
      <c r="E66" s="22" t="s">
        <v>189</v>
      </c>
      <c r="F66" s="20" t="s">
        <v>170</v>
      </c>
      <c r="G66" s="20" t="str">
        <f>_xlfn.DISPIMG("图片 2(6)",1)</f>
        <v>=DISPIMG("图片 2(6)",1)</v>
      </c>
    </row>
    <row r="67" ht="150" customHeight="1" spans="1:7">
      <c r="A67" s="22" t="s">
        <v>102</v>
      </c>
      <c r="B67" s="22">
        <v>21053003</v>
      </c>
      <c r="C67" s="22" t="s">
        <v>190</v>
      </c>
      <c r="D67" s="22" t="s">
        <v>114</v>
      </c>
      <c r="E67" s="22" t="s">
        <v>191</v>
      </c>
      <c r="F67" s="20" t="s">
        <v>170</v>
      </c>
      <c r="G67" s="20" t="str">
        <f>_xlfn.DISPIMG("图片 1(26)",1)</f>
        <v>=DISPIMG("图片 1(26)",1)</v>
      </c>
    </row>
    <row r="68" ht="150" customHeight="1" spans="1:7">
      <c r="A68" s="22" t="s">
        <v>102</v>
      </c>
      <c r="B68" s="22">
        <v>21053102</v>
      </c>
      <c r="C68" s="22" t="s">
        <v>192</v>
      </c>
      <c r="D68" s="22" t="s">
        <v>114</v>
      </c>
      <c r="E68" s="22" t="s">
        <v>193</v>
      </c>
      <c r="F68" s="20" t="s">
        <v>170</v>
      </c>
      <c r="G68" s="20" t="str">
        <f>_xlfn.DISPIMG("图片 2(7)",1)</f>
        <v>=DISPIMG("图片 2(7)",1)</v>
      </c>
    </row>
    <row r="69" ht="58" customHeight="1" spans="1:7">
      <c r="A69" s="22" t="s">
        <v>102</v>
      </c>
      <c r="B69" s="22">
        <v>21122002</v>
      </c>
      <c r="C69" s="22" t="s">
        <v>194</v>
      </c>
      <c r="D69" s="22" t="s">
        <v>142</v>
      </c>
      <c r="E69" s="22" t="s">
        <v>195</v>
      </c>
      <c r="F69" s="25" t="s">
        <v>196</v>
      </c>
      <c r="G69" s="26"/>
    </row>
    <row r="70" ht="150" customHeight="1" spans="1:7">
      <c r="A70" s="22" t="s">
        <v>102</v>
      </c>
      <c r="B70" s="22">
        <v>21053022</v>
      </c>
      <c r="C70" s="22" t="s">
        <v>197</v>
      </c>
      <c r="D70" s="22" t="s">
        <v>114</v>
      </c>
      <c r="E70" s="22" t="s">
        <v>198</v>
      </c>
      <c r="F70" s="20" t="s">
        <v>170</v>
      </c>
      <c r="G70" s="20" t="str">
        <f>_xlfn.DISPIMG("图片 1(29)",1)</f>
        <v>=DISPIMG("图片 1(29)",1)</v>
      </c>
    </row>
    <row r="71" ht="150" customHeight="1" spans="1:7">
      <c r="A71" s="22" t="s">
        <v>102</v>
      </c>
      <c r="B71" s="22" t="s">
        <v>199</v>
      </c>
      <c r="C71" s="22" t="s">
        <v>200</v>
      </c>
      <c r="D71" s="22" t="s">
        <v>14</v>
      </c>
      <c r="E71" s="22" t="s">
        <v>201</v>
      </c>
      <c r="F71" s="20" t="s">
        <v>202</v>
      </c>
      <c r="G71" s="20" t="str">
        <f>_xlfn.DISPIMG("图片 1(31)",1)</f>
        <v>=DISPIMG("图片 1(31)",1)</v>
      </c>
    </row>
    <row r="72" ht="94" customHeight="1" spans="1:7">
      <c r="A72" s="22" t="s">
        <v>102</v>
      </c>
      <c r="B72" s="22" t="s">
        <v>203</v>
      </c>
      <c r="C72" s="22" t="s">
        <v>204</v>
      </c>
      <c r="D72" s="22" t="s">
        <v>205</v>
      </c>
      <c r="E72" s="22" t="s">
        <v>206</v>
      </c>
      <c r="F72" s="25" t="s">
        <v>207</v>
      </c>
      <c r="G72" s="26"/>
    </row>
    <row r="73" ht="150" customHeight="1" spans="1:7">
      <c r="A73" s="22" t="s">
        <v>102</v>
      </c>
      <c r="B73" s="22">
        <v>21103052</v>
      </c>
      <c r="C73" s="22" t="s">
        <v>208</v>
      </c>
      <c r="D73" s="22" t="s">
        <v>174</v>
      </c>
      <c r="E73" s="22" t="s">
        <v>209</v>
      </c>
      <c r="F73" s="20" t="s">
        <v>170</v>
      </c>
      <c r="G73" s="26" t="str">
        <f>_xlfn.DISPIMG("图片 1(32)",1)</f>
        <v>=DISPIMG("图片 1(32)",1)</v>
      </c>
    </row>
    <row r="74" ht="150" customHeight="1" spans="1:7">
      <c r="A74" s="22" t="s">
        <v>102</v>
      </c>
      <c r="B74" s="22">
        <v>21063021</v>
      </c>
      <c r="C74" s="22" t="s">
        <v>210</v>
      </c>
      <c r="D74" s="22" t="s">
        <v>124</v>
      </c>
      <c r="E74" s="22" t="s">
        <v>211</v>
      </c>
      <c r="F74" s="20" t="s">
        <v>170</v>
      </c>
      <c r="G74" s="26" t="str">
        <f>_xlfn.DISPIMG("图片 1(33)",1)</f>
        <v>=DISPIMG("图片 1(33)",1)</v>
      </c>
    </row>
    <row r="75" ht="150" customHeight="1" spans="1:7">
      <c r="A75" s="22" t="s">
        <v>102</v>
      </c>
      <c r="B75" s="22" t="s">
        <v>212</v>
      </c>
      <c r="C75" s="22" t="s">
        <v>213</v>
      </c>
      <c r="D75" s="22" t="s">
        <v>188</v>
      </c>
      <c r="E75" s="22" t="s">
        <v>214</v>
      </c>
      <c r="F75" s="20" t="s">
        <v>170</v>
      </c>
      <c r="G75" s="26" t="str">
        <f>_xlfn.DISPIMG("图片 1(35)",1)</f>
        <v>=DISPIMG("图片 1(35)",1)</v>
      </c>
    </row>
    <row r="76" ht="150" customHeight="1" spans="1:7">
      <c r="A76" s="22" t="s">
        <v>102</v>
      </c>
      <c r="B76" s="22">
        <v>21113009</v>
      </c>
      <c r="C76" s="22" t="s">
        <v>215</v>
      </c>
      <c r="D76" s="22" t="s">
        <v>216</v>
      </c>
      <c r="E76" s="22" t="s">
        <v>217</v>
      </c>
      <c r="F76" s="20" t="s">
        <v>170</v>
      </c>
      <c r="G76" s="26" t="str">
        <f>_xlfn.DISPIMG("图片 1(37)",1)</f>
        <v>=DISPIMG("图片 1(37)",1)</v>
      </c>
    </row>
    <row r="77" ht="150" customHeight="1" spans="1:7">
      <c r="A77" s="22" t="s">
        <v>102</v>
      </c>
      <c r="B77" s="22">
        <v>21063027</v>
      </c>
      <c r="C77" s="22" t="s">
        <v>218</v>
      </c>
      <c r="D77" s="22" t="s">
        <v>124</v>
      </c>
      <c r="E77" s="22" t="s">
        <v>219</v>
      </c>
      <c r="F77" s="20" t="s">
        <v>170</v>
      </c>
      <c r="G77" s="26" t="str">
        <f>_xlfn.DISPIMG("图片 1(38)",1)</f>
        <v>=DISPIMG("图片 1(38)",1)</v>
      </c>
    </row>
    <row r="78" ht="150" customHeight="1" spans="1:7">
      <c r="A78" s="22" t="s">
        <v>102</v>
      </c>
      <c r="B78" s="22" t="s">
        <v>220</v>
      </c>
      <c r="C78" s="22" t="s">
        <v>221</v>
      </c>
      <c r="D78" s="22" t="s">
        <v>124</v>
      </c>
      <c r="E78" s="22" t="s">
        <v>222</v>
      </c>
      <c r="F78" s="20" t="s">
        <v>170</v>
      </c>
      <c r="G78" s="26" t="str">
        <f>_xlfn.DISPIMG("图片 1(40)",1)</f>
        <v>=DISPIMG("图片 1(40)",1)</v>
      </c>
    </row>
    <row r="79" ht="150" customHeight="1" spans="1:7">
      <c r="A79" s="22" t="s">
        <v>102</v>
      </c>
      <c r="B79" s="22" t="s">
        <v>223</v>
      </c>
      <c r="C79" s="22" t="s">
        <v>224</v>
      </c>
      <c r="D79" s="22" t="s">
        <v>124</v>
      </c>
      <c r="E79" s="22" t="s">
        <v>225</v>
      </c>
      <c r="F79" s="20" t="s">
        <v>170</v>
      </c>
      <c r="G79" s="26" t="str">
        <f>_xlfn.DISPIMG("图片 2(9)",1)</f>
        <v>=DISPIMG("图片 2(9)",1)</v>
      </c>
    </row>
    <row r="80" ht="150" customHeight="1" spans="1:7">
      <c r="A80" s="22" t="s">
        <v>102</v>
      </c>
      <c r="B80" s="22">
        <v>21103029</v>
      </c>
      <c r="C80" s="22" t="s">
        <v>226</v>
      </c>
      <c r="D80" s="22" t="s">
        <v>174</v>
      </c>
      <c r="E80" s="22" t="s">
        <v>227</v>
      </c>
      <c r="F80" s="20" t="s">
        <v>170</v>
      </c>
      <c r="G80" s="26" t="str">
        <f>_xlfn.DISPIMG("图片 1(41)",1)</f>
        <v>=DISPIMG("图片 1(41)",1)</v>
      </c>
    </row>
    <row r="81" ht="150" customHeight="1" spans="1:7">
      <c r="A81" s="22" t="s">
        <v>102</v>
      </c>
      <c r="B81" s="22" t="s">
        <v>228</v>
      </c>
      <c r="C81" s="22" t="s">
        <v>229</v>
      </c>
      <c r="D81" s="22" t="s">
        <v>124</v>
      </c>
      <c r="E81" s="22" t="s">
        <v>230</v>
      </c>
      <c r="F81" s="20" t="s">
        <v>170</v>
      </c>
      <c r="G81" s="26" t="str">
        <f>_xlfn.DISPIMG("图片 2(10)",1)</f>
        <v>=DISPIMG("图片 2(10)",1)</v>
      </c>
    </row>
    <row r="82" ht="150" customHeight="1" spans="1:7">
      <c r="A82" s="22" t="s">
        <v>102</v>
      </c>
      <c r="B82" s="22">
        <v>21063026</v>
      </c>
      <c r="C82" s="22" t="s">
        <v>177</v>
      </c>
      <c r="D82" s="22" t="s">
        <v>124</v>
      </c>
      <c r="E82" s="22" t="s">
        <v>231</v>
      </c>
      <c r="F82" s="20" t="s">
        <v>170</v>
      </c>
      <c r="G82" s="26" t="str">
        <f>_xlfn.DISPIMG("图片 3(4)",1)</f>
        <v>=DISPIMG("图片 3(4)",1)</v>
      </c>
    </row>
    <row r="83" ht="150" customHeight="1" spans="1:7">
      <c r="A83" s="22" t="s">
        <v>102</v>
      </c>
      <c r="B83" s="22">
        <v>21063054</v>
      </c>
      <c r="C83" s="22" t="s">
        <v>232</v>
      </c>
      <c r="D83" s="22" t="s">
        <v>124</v>
      </c>
      <c r="E83" s="22" t="s">
        <v>233</v>
      </c>
      <c r="F83" s="20" t="s">
        <v>170</v>
      </c>
      <c r="G83" s="26" t="str">
        <f>_xlfn.DISPIMG("图片 1(43)",1)</f>
        <v>=DISPIMG("图片 1(43)",1)</v>
      </c>
    </row>
    <row r="84" ht="150" customHeight="1" spans="1:7">
      <c r="A84" s="22" t="s">
        <v>102</v>
      </c>
      <c r="B84" s="22">
        <v>21133012</v>
      </c>
      <c r="C84" s="22" t="s">
        <v>234</v>
      </c>
      <c r="D84" s="22" t="s">
        <v>168</v>
      </c>
      <c r="E84" s="22" t="s">
        <v>235</v>
      </c>
      <c r="F84" s="20" t="s">
        <v>170</v>
      </c>
      <c r="G84" s="26" t="str">
        <f>_xlfn.DISPIMG("图片 1(44)",1)</f>
        <v>=DISPIMG("图片 1(44)",1)</v>
      </c>
    </row>
    <row r="85" ht="150" customHeight="1" spans="1:7">
      <c r="A85" s="22" t="s">
        <v>102</v>
      </c>
      <c r="B85" s="22">
        <v>21063056</v>
      </c>
      <c r="C85" s="22" t="s">
        <v>236</v>
      </c>
      <c r="D85" s="22" t="s">
        <v>124</v>
      </c>
      <c r="E85" s="22" t="s">
        <v>237</v>
      </c>
      <c r="F85" s="20" t="s">
        <v>170</v>
      </c>
      <c r="G85" s="26" t="str">
        <f>_xlfn.DISPIMG("图片 1(45)",1)</f>
        <v>=DISPIMG("图片 1(45)",1)</v>
      </c>
    </row>
    <row r="86" ht="150" customHeight="1" spans="1:7">
      <c r="A86" s="22" t="s">
        <v>102</v>
      </c>
      <c r="B86" s="22">
        <v>21063111</v>
      </c>
      <c r="C86" s="22" t="s">
        <v>238</v>
      </c>
      <c r="D86" s="22" t="s">
        <v>124</v>
      </c>
      <c r="E86" s="22" t="s">
        <v>239</v>
      </c>
      <c r="F86" s="20" t="s">
        <v>170</v>
      </c>
      <c r="G86" s="26" t="str">
        <f>_xlfn.DISPIMG("图片 1(46)",1)</f>
        <v>=DISPIMG("图片 1(46)",1)</v>
      </c>
    </row>
    <row r="87" ht="150" customHeight="1" spans="1:7">
      <c r="A87" s="22" t="s">
        <v>102</v>
      </c>
      <c r="B87" s="22" t="s">
        <v>240</v>
      </c>
      <c r="C87" s="22" t="s">
        <v>241</v>
      </c>
      <c r="D87" s="22" t="s">
        <v>124</v>
      </c>
      <c r="E87" s="22" t="s">
        <v>242</v>
      </c>
      <c r="F87" s="20" t="s">
        <v>170</v>
      </c>
      <c r="G87" s="26" t="str">
        <f>_xlfn.DISPIMG("图片 1(47)",1)</f>
        <v>=DISPIMG("图片 1(47)",1)</v>
      </c>
    </row>
    <row r="88" ht="56" customHeight="1" spans="1:7">
      <c r="A88" s="22" t="s">
        <v>102</v>
      </c>
      <c r="B88" s="22">
        <v>21023043</v>
      </c>
      <c r="C88" s="22" t="s">
        <v>243</v>
      </c>
      <c r="D88" s="22" t="s">
        <v>104</v>
      </c>
      <c r="E88" s="22" t="s">
        <v>244</v>
      </c>
      <c r="F88" s="25" t="s">
        <v>245</v>
      </c>
      <c r="G88" s="26"/>
    </row>
    <row r="89" ht="56" customHeight="1" spans="1:7">
      <c r="A89" s="22" t="s">
        <v>102</v>
      </c>
      <c r="B89" s="22">
        <v>21023029</v>
      </c>
      <c r="C89" s="22" t="s">
        <v>246</v>
      </c>
      <c r="D89" s="22" t="s">
        <v>104</v>
      </c>
      <c r="E89" s="22" t="s">
        <v>247</v>
      </c>
      <c r="F89" s="25" t="s">
        <v>248</v>
      </c>
      <c r="G89" s="26"/>
    </row>
    <row r="90" ht="150" customHeight="1" spans="1:7">
      <c r="A90" s="22" t="s">
        <v>102</v>
      </c>
      <c r="B90" s="22" t="s">
        <v>249</v>
      </c>
      <c r="C90" s="22" t="s">
        <v>250</v>
      </c>
      <c r="D90" s="22" t="s">
        <v>136</v>
      </c>
      <c r="E90" s="22" t="s">
        <v>251</v>
      </c>
      <c r="F90" s="20" t="s">
        <v>170</v>
      </c>
      <c r="G90" s="26" t="str">
        <f>_xlfn.DISPIMG("图片 1(48)",1)</f>
        <v>=DISPIMG("图片 1(48)",1)</v>
      </c>
    </row>
    <row r="91" ht="150" customHeight="1" spans="1:7">
      <c r="A91" s="22" t="s">
        <v>102</v>
      </c>
      <c r="B91" s="22">
        <v>21093057</v>
      </c>
      <c r="C91" s="22" t="s">
        <v>252</v>
      </c>
      <c r="D91" s="22" t="s">
        <v>136</v>
      </c>
      <c r="E91" s="22" t="s">
        <v>253</v>
      </c>
      <c r="F91" s="20" t="s">
        <v>170</v>
      </c>
      <c r="G91" s="26" t="str">
        <f>_xlfn.DISPIMG("图片 2(12)",1)</f>
        <v>=DISPIMG("图片 2(12)",1)</v>
      </c>
    </row>
    <row r="92" ht="150" customHeight="1" spans="1:7">
      <c r="A92" s="22" t="s">
        <v>102</v>
      </c>
      <c r="B92" s="22" t="s">
        <v>254</v>
      </c>
      <c r="C92" s="22" t="s">
        <v>255</v>
      </c>
      <c r="D92" s="22" t="s">
        <v>104</v>
      </c>
      <c r="E92" s="22" t="s">
        <v>256</v>
      </c>
      <c r="F92" s="20" t="s">
        <v>170</v>
      </c>
      <c r="G92" s="26" t="str">
        <f>_xlfn.DISPIMG("图片 1(50)",1)</f>
        <v>=DISPIMG("图片 1(50)",1)</v>
      </c>
    </row>
    <row r="93" ht="73" customHeight="1" spans="1:7">
      <c r="A93" s="22" t="s">
        <v>102</v>
      </c>
      <c r="B93" s="22" t="s">
        <v>106</v>
      </c>
      <c r="C93" s="22" t="s">
        <v>107</v>
      </c>
      <c r="D93" s="22" t="s">
        <v>77</v>
      </c>
      <c r="E93" s="22" t="s">
        <v>108</v>
      </c>
      <c r="F93" s="25" t="s">
        <v>257</v>
      </c>
      <c r="G93" s="26"/>
    </row>
    <row r="94" ht="150" customHeight="1" spans="1:7">
      <c r="A94" s="22" t="s">
        <v>102</v>
      </c>
      <c r="B94" s="22">
        <v>21033027</v>
      </c>
      <c r="C94" s="22" t="s">
        <v>258</v>
      </c>
      <c r="D94" s="22" t="s">
        <v>77</v>
      </c>
      <c r="E94" s="22" t="s">
        <v>259</v>
      </c>
      <c r="F94" s="20" t="s">
        <v>170</v>
      </c>
      <c r="G94" s="26" t="str">
        <f>_xlfn.DISPIMG("图片 3(6)",1)</f>
        <v>=DISPIMG("图片 3(6)",1)</v>
      </c>
    </row>
    <row r="95" ht="150" customHeight="1" spans="1:7">
      <c r="A95" s="22" t="s">
        <v>102</v>
      </c>
      <c r="B95" s="22">
        <v>21033024</v>
      </c>
      <c r="C95" s="22" t="s">
        <v>260</v>
      </c>
      <c r="D95" s="22" t="s">
        <v>77</v>
      </c>
      <c r="E95" s="22" t="s">
        <v>261</v>
      </c>
      <c r="F95" s="20" t="s">
        <v>176</v>
      </c>
      <c r="G95" s="26" t="str">
        <f>_xlfn.DISPIMG("图片 4(2)",1)</f>
        <v>=DISPIMG("图片 4(2)",1)</v>
      </c>
    </row>
    <row r="96" ht="150" customHeight="1" spans="1:7">
      <c r="A96" s="22" t="s">
        <v>102</v>
      </c>
      <c r="B96" s="22">
        <v>21053026</v>
      </c>
      <c r="C96" s="22" t="s">
        <v>262</v>
      </c>
      <c r="D96" s="22" t="s">
        <v>114</v>
      </c>
      <c r="E96" s="22" t="s">
        <v>263</v>
      </c>
      <c r="F96" s="20" t="s">
        <v>170</v>
      </c>
      <c r="G96" s="26" t="str">
        <f>_xlfn.DISPIMG("图片 1(52)",1)</f>
        <v>=DISPIMG("图片 1(52)",1)</v>
      </c>
    </row>
    <row r="97" ht="150" customHeight="1" spans="1:7">
      <c r="A97" s="22" t="s">
        <v>102</v>
      </c>
      <c r="B97" s="22">
        <v>21103057</v>
      </c>
      <c r="C97" s="22" t="s">
        <v>264</v>
      </c>
      <c r="D97" s="22" t="s">
        <v>174</v>
      </c>
      <c r="E97" s="22" t="s">
        <v>265</v>
      </c>
      <c r="F97" s="20" t="s">
        <v>176</v>
      </c>
      <c r="G97" s="26" t="str">
        <f>_xlfn.DISPIMG("图片 1(53)",1)</f>
        <v>=DISPIMG("图片 1(53)",1)</v>
      </c>
    </row>
    <row r="98" ht="27" spans="1:7">
      <c r="A98" s="27" t="s">
        <v>266</v>
      </c>
      <c r="B98" s="27" t="s">
        <v>267</v>
      </c>
      <c r="C98" s="27" t="s">
        <v>268</v>
      </c>
      <c r="D98" s="27" t="s">
        <v>14</v>
      </c>
      <c r="E98" s="27" t="s">
        <v>269</v>
      </c>
      <c r="F98" s="28" t="s">
        <v>270</v>
      </c>
      <c r="G98" s="28"/>
    </row>
    <row r="99" ht="27" spans="1:7">
      <c r="A99" s="27" t="s">
        <v>266</v>
      </c>
      <c r="B99" s="29" t="s">
        <v>271</v>
      </c>
      <c r="C99" s="29" t="s">
        <v>272</v>
      </c>
      <c r="D99" s="27" t="s">
        <v>14</v>
      </c>
      <c r="E99" s="29" t="s">
        <v>273</v>
      </c>
      <c r="F99" s="30" t="s">
        <v>274</v>
      </c>
      <c r="G99" s="30"/>
    </row>
    <row r="100" ht="27" spans="1:7">
      <c r="A100" s="27" t="s">
        <v>266</v>
      </c>
      <c r="B100" s="27" t="s">
        <v>275</v>
      </c>
      <c r="C100" s="27" t="s">
        <v>276</v>
      </c>
      <c r="D100" s="27" t="s">
        <v>14</v>
      </c>
      <c r="E100" s="27" t="s">
        <v>277</v>
      </c>
      <c r="F100" s="28" t="s">
        <v>278</v>
      </c>
      <c r="G100" s="28"/>
    </row>
    <row r="101" ht="41" customHeight="1" spans="1:7">
      <c r="A101" s="27" t="s">
        <v>266</v>
      </c>
      <c r="B101" s="27">
        <v>21084011</v>
      </c>
      <c r="C101" s="27" t="s">
        <v>279</v>
      </c>
      <c r="D101" s="27" t="s">
        <v>14</v>
      </c>
      <c r="E101" s="27" t="s">
        <v>280</v>
      </c>
      <c r="F101" s="31" t="s">
        <v>281</v>
      </c>
      <c r="G101" s="32"/>
    </row>
    <row r="102" ht="150" customHeight="1" spans="1:7">
      <c r="A102" s="27" t="s">
        <v>266</v>
      </c>
      <c r="B102" s="27">
        <v>21094001</v>
      </c>
      <c r="C102" s="27" t="s">
        <v>282</v>
      </c>
      <c r="D102" s="27" t="s">
        <v>136</v>
      </c>
      <c r="E102" s="27" t="s">
        <v>283</v>
      </c>
      <c r="F102" s="33" t="s">
        <v>284</v>
      </c>
      <c r="G102" s="33" t="str">
        <f>_xlfn.DISPIMG("图片 1(1)",1)</f>
        <v>=DISPIMG("图片 1(1)",1)</v>
      </c>
    </row>
    <row r="103" ht="150" customHeight="1" spans="1:7">
      <c r="A103" s="27" t="s">
        <v>266</v>
      </c>
      <c r="B103" s="27">
        <v>21094009</v>
      </c>
      <c r="C103" s="27" t="s">
        <v>285</v>
      </c>
      <c r="D103" s="27" t="s">
        <v>136</v>
      </c>
      <c r="E103" s="27" t="s">
        <v>286</v>
      </c>
      <c r="F103" s="34" t="s">
        <v>89</v>
      </c>
      <c r="G103" s="33" t="str">
        <f>_xlfn.DISPIMG("图片 1(3)",1)</f>
        <v>=DISPIMG("图片 1(3)",1)</v>
      </c>
    </row>
    <row r="104" ht="150" customHeight="1" spans="1:7">
      <c r="A104" s="27" t="s">
        <v>266</v>
      </c>
      <c r="B104" s="27">
        <v>21094012</v>
      </c>
      <c r="C104" s="27" t="s">
        <v>287</v>
      </c>
      <c r="D104" s="27" t="s">
        <v>136</v>
      </c>
      <c r="E104" s="27" t="s">
        <v>288</v>
      </c>
      <c r="F104" s="34" t="s">
        <v>89</v>
      </c>
      <c r="G104" s="33" t="str">
        <f>_xlfn.DISPIMG("图片 2(2)",1)</f>
        <v>=DISPIMG("图片 2(2)",1)</v>
      </c>
    </row>
    <row r="105" ht="57" customHeight="1" spans="1:7">
      <c r="A105" s="27" t="s">
        <v>266</v>
      </c>
      <c r="B105" s="27">
        <v>21104004</v>
      </c>
      <c r="C105" s="27" t="s">
        <v>289</v>
      </c>
      <c r="D105" s="27" t="s">
        <v>174</v>
      </c>
      <c r="E105" s="27" t="s">
        <v>290</v>
      </c>
      <c r="F105" s="35" t="s">
        <v>291</v>
      </c>
      <c r="G105" s="36"/>
    </row>
    <row r="106" ht="54" spans="1:7">
      <c r="A106" s="37" t="s">
        <v>266</v>
      </c>
      <c r="B106" s="37" t="s">
        <v>292</v>
      </c>
      <c r="C106" s="37" t="s">
        <v>293</v>
      </c>
      <c r="D106" s="27" t="s">
        <v>142</v>
      </c>
      <c r="E106" s="27" t="s">
        <v>294</v>
      </c>
      <c r="F106" s="38" t="s">
        <v>295</v>
      </c>
      <c r="G106" s="38"/>
    </row>
    <row r="107" ht="49" customHeight="1" spans="1:7">
      <c r="A107" s="27" t="s">
        <v>266</v>
      </c>
      <c r="B107" s="27">
        <v>21124008</v>
      </c>
      <c r="C107" s="27" t="s">
        <v>296</v>
      </c>
      <c r="D107" s="27" t="s">
        <v>142</v>
      </c>
      <c r="E107" s="27" t="s">
        <v>297</v>
      </c>
      <c r="F107" s="28" t="s">
        <v>298</v>
      </c>
      <c r="G107" s="28"/>
    </row>
    <row r="108" ht="150" customHeight="1" spans="1:7">
      <c r="A108" s="27" t="s">
        <v>266</v>
      </c>
      <c r="B108" s="27" t="s">
        <v>299</v>
      </c>
      <c r="C108" s="27" t="s">
        <v>300</v>
      </c>
      <c r="D108" s="27" t="s">
        <v>142</v>
      </c>
      <c r="E108" s="27" t="s">
        <v>301</v>
      </c>
      <c r="F108" s="28" t="s">
        <v>302</v>
      </c>
      <c r="G108" s="28" t="str">
        <f>_xlfn.DISPIMG("图片 2(4)",1)</f>
        <v>=DISPIMG("图片 2(4)",1)</v>
      </c>
    </row>
    <row r="109" ht="40.5" spans="1:7">
      <c r="A109" s="37" t="s">
        <v>266</v>
      </c>
      <c r="B109" s="37" t="s">
        <v>303</v>
      </c>
      <c r="C109" s="37" t="s">
        <v>304</v>
      </c>
      <c r="D109" s="27" t="s">
        <v>142</v>
      </c>
      <c r="E109" s="27" t="s">
        <v>305</v>
      </c>
      <c r="F109" s="38" t="s">
        <v>306</v>
      </c>
      <c r="G109" s="38"/>
    </row>
    <row r="110" ht="27" spans="1:7">
      <c r="A110" s="27" t="s">
        <v>266</v>
      </c>
      <c r="B110" s="27" t="s">
        <v>307</v>
      </c>
      <c r="C110" s="27" t="s">
        <v>308</v>
      </c>
      <c r="D110" s="27" t="s">
        <v>142</v>
      </c>
      <c r="E110" s="27" t="s">
        <v>309</v>
      </c>
      <c r="F110" s="28" t="s">
        <v>310</v>
      </c>
      <c r="G110" s="28"/>
    </row>
    <row r="111" ht="40.5" spans="1:7">
      <c r="A111" s="27" t="s">
        <v>266</v>
      </c>
      <c r="B111" s="27" t="s">
        <v>311</v>
      </c>
      <c r="C111" s="27" t="s">
        <v>312</v>
      </c>
      <c r="D111" s="27" t="s">
        <v>142</v>
      </c>
      <c r="E111" s="27" t="s">
        <v>313</v>
      </c>
      <c r="F111" s="28" t="s">
        <v>314</v>
      </c>
      <c r="G111" s="28"/>
    </row>
    <row r="112" s="3" customFormat="1" ht="150" customHeight="1" spans="1:7">
      <c r="A112" s="27" t="s">
        <v>266</v>
      </c>
      <c r="B112" s="27" t="s">
        <v>315</v>
      </c>
      <c r="C112" s="27" t="s">
        <v>316</v>
      </c>
      <c r="D112" s="27" t="s">
        <v>317</v>
      </c>
      <c r="E112" s="27" t="s">
        <v>318</v>
      </c>
      <c r="F112" s="28" t="s">
        <v>319</v>
      </c>
      <c r="G112" s="28" t="str">
        <f>_xlfn.DISPIMG("图片 1(12)",1)</f>
        <v>=DISPIMG("图片 1(12)",1)</v>
      </c>
    </row>
    <row r="113" ht="150" customHeight="1" spans="1:7">
      <c r="A113" s="27" t="s">
        <v>266</v>
      </c>
      <c r="B113" s="27" t="s">
        <v>320</v>
      </c>
      <c r="C113" s="27" t="s">
        <v>321</v>
      </c>
      <c r="D113" s="27" t="s">
        <v>317</v>
      </c>
      <c r="E113" s="27" t="s">
        <v>322</v>
      </c>
      <c r="F113" s="28" t="s">
        <v>323</v>
      </c>
      <c r="G113" s="28" t="str">
        <f>_xlfn.DISPIMG("图片 1(13)",1)</f>
        <v>=DISPIMG("图片 1(13)",1)</v>
      </c>
    </row>
    <row r="114" ht="43" customHeight="1" spans="1:7">
      <c r="A114" s="27" t="s">
        <v>266</v>
      </c>
      <c r="B114" s="27">
        <v>21114001</v>
      </c>
      <c r="C114" s="27" t="s">
        <v>324</v>
      </c>
      <c r="D114" s="27" t="s">
        <v>216</v>
      </c>
      <c r="E114" s="27" t="s">
        <v>325</v>
      </c>
      <c r="F114" s="28" t="s">
        <v>326</v>
      </c>
      <c r="G114" s="28"/>
    </row>
    <row r="115" ht="38" customHeight="1" spans="1:7">
      <c r="A115" s="27" t="s">
        <v>266</v>
      </c>
      <c r="B115" s="27" t="s">
        <v>327</v>
      </c>
      <c r="C115" s="27" t="s">
        <v>328</v>
      </c>
      <c r="D115" s="27" t="s">
        <v>14</v>
      </c>
      <c r="E115" s="27" t="s">
        <v>329</v>
      </c>
      <c r="F115" s="28" t="s">
        <v>330</v>
      </c>
      <c r="G115" s="28"/>
    </row>
    <row r="116" ht="150" customHeight="1" spans="1:7">
      <c r="A116" s="27" t="s">
        <v>266</v>
      </c>
      <c r="B116" s="27" t="s">
        <v>331</v>
      </c>
      <c r="C116" s="27" t="s">
        <v>332</v>
      </c>
      <c r="D116" s="27" t="s">
        <v>124</v>
      </c>
      <c r="E116" s="27" t="s">
        <v>333</v>
      </c>
      <c r="F116" s="34" t="s">
        <v>89</v>
      </c>
      <c r="G116" s="28" t="str">
        <f>_xlfn.DISPIMG("图片 2(5)",1)</f>
        <v>=DISPIMG("图片 2(5)",1)</v>
      </c>
    </row>
    <row r="117" ht="46" customHeight="1" spans="1:7">
      <c r="A117" s="27" t="s">
        <v>266</v>
      </c>
      <c r="B117" s="27">
        <v>21094011</v>
      </c>
      <c r="C117" s="27" t="s">
        <v>334</v>
      </c>
      <c r="D117" s="27" t="s">
        <v>136</v>
      </c>
      <c r="E117" s="27" t="s">
        <v>335</v>
      </c>
      <c r="F117" s="28" t="s">
        <v>336</v>
      </c>
      <c r="G117" s="28"/>
    </row>
    <row r="118" ht="58" customHeight="1" spans="1:7">
      <c r="A118" s="27" t="s">
        <v>266</v>
      </c>
      <c r="B118" s="27" t="s">
        <v>292</v>
      </c>
      <c r="C118" s="27" t="s">
        <v>293</v>
      </c>
      <c r="D118" s="27" t="s">
        <v>142</v>
      </c>
      <c r="E118" s="27" t="s">
        <v>294</v>
      </c>
      <c r="F118" s="28" t="s">
        <v>337</v>
      </c>
      <c r="G118" s="28"/>
    </row>
    <row r="119" ht="150" customHeight="1" spans="1:7">
      <c r="A119" s="27" t="s">
        <v>266</v>
      </c>
      <c r="B119" s="27" t="s">
        <v>338</v>
      </c>
      <c r="C119" s="27" t="s">
        <v>339</v>
      </c>
      <c r="D119" s="27" t="s">
        <v>216</v>
      </c>
      <c r="E119" s="27" t="s">
        <v>340</v>
      </c>
      <c r="F119" s="34" t="s">
        <v>341</v>
      </c>
      <c r="G119" s="28" t="str">
        <f>_xlfn.DISPIMG("图片 1(17)",1)</f>
        <v>=DISPIMG("图片 1(17)",1)</v>
      </c>
    </row>
    <row r="120" ht="40" customHeight="1" spans="1:7">
      <c r="A120" s="27" t="s">
        <v>266</v>
      </c>
      <c r="B120" s="27" t="s">
        <v>342</v>
      </c>
      <c r="C120" s="27" t="s">
        <v>343</v>
      </c>
      <c r="D120" s="27" t="s">
        <v>344</v>
      </c>
      <c r="E120" s="27" t="s">
        <v>345</v>
      </c>
      <c r="F120" s="28" t="s">
        <v>346</v>
      </c>
      <c r="G120" s="28"/>
    </row>
    <row r="121" ht="40" customHeight="1" spans="1:7">
      <c r="A121" s="27" t="s">
        <v>266</v>
      </c>
      <c r="B121" s="27" t="s">
        <v>347</v>
      </c>
      <c r="C121" s="27" t="s">
        <v>348</v>
      </c>
      <c r="D121" s="27" t="s">
        <v>344</v>
      </c>
      <c r="E121" s="27" t="s">
        <v>349</v>
      </c>
      <c r="F121" s="28" t="s">
        <v>350</v>
      </c>
      <c r="G121" s="28"/>
    </row>
    <row r="122" ht="40" customHeight="1" spans="1:7">
      <c r="A122" s="27" t="s">
        <v>266</v>
      </c>
      <c r="B122" s="27" t="s">
        <v>351</v>
      </c>
      <c r="C122" s="27" t="s">
        <v>352</v>
      </c>
      <c r="D122" s="27" t="s">
        <v>344</v>
      </c>
      <c r="E122" s="27" t="s">
        <v>353</v>
      </c>
      <c r="F122" s="28" t="s">
        <v>354</v>
      </c>
      <c r="G122" s="28"/>
    </row>
    <row r="123" ht="40" customHeight="1" spans="1:7">
      <c r="A123" s="27" t="s">
        <v>266</v>
      </c>
      <c r="B123" s="27" t="s">
        <v>355</v>
      </c>
      <c r="C123" s="27" t="s">
        <v>356</v>
      </c>
      <c r="D123" s="27" t="s">
        <v>344</v>
      </c>
      <c r="E123" s="27" t="s">
        <v>357</v>
      </c>
      <c r="F123" s="28" t="s">
        <v>358</v>
      </c>
      <c r="G123" s="28"/>
    </row>
    <row r="124" ht="40" customHeight="1" spans="1:7">
      <c r="A124" s="27" t="s">
        <v>266</v>
      </c>
      <c r="B124" s="27" t="s">
        <v>359</v>
      </c>
      <c r="C124" s="27" t="s">
        <v>360</v>
      </c>
      <c r="D124" s="27" t="s">
        <v>344</v>
      </c>
      <c r="E124" s="27" t="s">
        <v>361</v>
      </c>
      <c r="F124" s="28" t="s">
        <v>362</v>
      </c>
      <c r="G124" s="28"/>
    </row>
    <row r="125" ht="40" customHeight="1" spans="1:7">
      <c r="A125" s="27" t="s">
        <v>266</v>
      </c>
      <c r="B125" s="27" t="s">
        <v>363</v>
      </c>
      <c r="C125" s="27" t="s">
        <v>364</v>
      </c>
      <c r="D125" s="27" t="s">
        <v>344</v>
      </c>
      <c r="E125" s="27" t="s">
        <v>365</v>
      </c>
      <c r="F125" s="28" t="s">
        <v>366</v>
      </c>
      <c r="G125" s="28"/>
    </row>
    <row r="126" ht="40" customHeight="1" spans="1:7">
      <c r="A126" s="27" t="s">
        <v>266</v>
      </c>
      <c r="B126" s="27" t="s">
        <v>367</v>
      </c>
      <c r="C126" s="27" t="s">
        <v>368</v>
      </c>
      <c r="D126" s="27" t="s">
        <v>344</v>
      </c>
      <c r="E126" s="27" t="s">
        <v>369</v>
      </c>
      <c r="F126" s="28" t="s">
        <v>370</v>
      </c>
      <c r="G126" s="28"/>
    </row>
    <row r="127" ht="40" customHeight="1" spans="1:7">
      <c r="A127" s="27" t="s">
        <v>266</v>
      </c>
      <c r="B127" s="27" t="s">
        <v>371</v>
      </c>
      <c r="C127" s="27" t="s">
        <v>372</v>
      </c>
      <c r="D127" s="27" t="s">
        <v>344</v>
      </c>
      <c r="E127" s="27" t="s">
        <v>373</v>
      </c>
      <c r="F127" s="28" t="s">
        <v>374</v>
      </c>
      <c r="G127" s="28"/>
    </row>
    <row r="128" ht="40" customHeight="1" spans="1:7">
      <c r="A128" s="27" t="s">
        <v>266</v>
      </c>
      <c r="B128" s="27">
        <v>11184007</v>
      </c>
      <c r="C128" s="27" t="s">
        <v>375</v>
      </c>
      <c r="D128" s="27" t="s">
        <v>344</v>
      </c>
      <c r="E128" s="27" t="s">
        <v>376</v>
      </c>
      <c r="F128" s="28" t="s">
        <v>377</v>
      </c>
      <c r="G128" s="28"/>
    </row>
    <row r="129" ht="40" customHeight="1" spans="1:7">
      <c r="A129" s="27" t="s">
        <v>266</v>
      </c>
      <c r="B129" s="27">
        <v>11184008</v>
      </c>
      <c r="C129" s="27" t="s">
        <v>378</v>
      </c>
      <c r="D129" s="27" t="s">
        <v>344</v>
      </c>
      <c r="E129" s="27" t="s">
        <v>379</v>
      </c>
      <c r="F129" s="28" t="s">
        <v>380</v>
      </c>
      <c r="G129" s="28"/>
    </row>
    <row r="130" ht="40" customHeight="1" spans="1:7">
      <c r="A130" s="27" t="s">
        <v>266</v>
      </c>
      <c r="B130" s="27">
        <v>11184011</v>
      </c>
      <c r="C130" s="27" t="s">
        <v>381</v>
      </c>
      <c r="D130" s="27" t="s">
        <v>344</v>
      </c>
      <c r="E130" s="27" t="s">
        <v>382</v>
      </c>
      <c r="F130" s="28" t="s">
        <v>383</v>
      </c>
      <c r="G130" s="28"/>
    </row>
    <row r="131" ht="150" customHeight="1" spans="1:7">
      <c r="A131" s="27" t="s">
        <v>266</v>
      </c>
      <c r="B131" s="27" t="s">
        <v>384</v>
      </c>
      <c r="C131" s="27" t="s">
        <v>385</v>
      </c>
      <c r="D131" s="27" t="s">
        <v>124</v>
      </c>
      <c r="E131" s="27" t="s">
        <v>386</v>
      </c>
      <c r="F131" s="34" t="s">
        <v>89</v>
      </c>
      <c r="G131" s="34" t="str">
        <f>_xlfn.DISPIMG("图片 1(23)",1)</f>
        <v>=DISPIMG("图片 1(23)",1)</v>
      </c>
    </row>
    <row r="132" ht="150" customHeight="1" spans="1:7">
      <c r="A132" s="27" t="s">
        <v>266</v>
      </c>
      <c r="B132" s="27">
        <v>21064012</v>
      </c>
      <c r="C132" s="27" t="s">
        <v>387</v>
      </c>
      <c r="D132" s="27" t="s">
        <v>124</v>
      </c>
      <c r="E132" s="27" t="s">
        <v>388</v>
      </c>
      <c r="F132" s="34" t="s">
        <v>89</v>
      </c>
      <c r="G132" s="34" t="str">
        <f>_xlfn.DISPIMG("图片 1(24)",1)</f>
        <v>=DISPIMG("图片 1(24)",1)</v>
      </c>
    </row>
    <row r="133" ht="150" customHeight="1" spans="1:7">
      <c r="A133" s="27" t="s">
        <v>266</v>
      </c>
      <c r="B133" s="27" t="s">
        <v>389</v>
      </c>
      <c r="C133" s="27" t="s">
        <v>390</v>
      </c>
      <c r="D133" s="39" t="s">
        <v>114</v>
      </c>
      <c r="E133" s="27" t="s">
        <v>391</v>
      </c>
      <c r="F133" s="34" t="s">
        <v>89</v>
      </c>
      <c r="G133" s="34" t="str">
        <f>_xlfn.DISPIMG("图片 3(2)",1)</f>
        <v>=DISPIMG("图片 3(2)",1)</v>
      </c>
    </row>
    <row r="134" ht="150" customHeight="1" spans="1:7">
      <c r="A134" s="27" t="s">
        <v>266</v>
      </c>
      <c r="B134" s="27">
        <v>21054009</v>
      </c>
      <c r="C134" s="27" t="s">
        <v>392</v>
      </c>
      <c r="D134" s="39" t="s">
        <v>114</v>
      </c>
      <c r="E134" s="27" t="s">
        <v>393</v>
      </c>
      <c r="F134" s="34" t="s">
        <v>89</v>
      </c>
      <c r="G134" s="34" t="str">
        <f>_xlfn.DISPIMG("图片 1(27)",1)</f>
        <v>=DISPIMG("图片 1(27)",1)</v>
      </c>
    </row>
    <row r="135" ht="150" customHeight="1" spans="1:7">
      <c r="A135" s="27" t="s">
        <v>266</v>
      </c>
      <c r="B135" s="27" t="s">
        <v>394</v>
      </c>
      <c r="C135" s="27" t="s">
        <v>395</v>
      </c>
      <c r="D135" s="27" t="s">
        <v>216</v>
      </c>
      <c r="E135" s="27" t="s">
        <v>396</v>
      </c>
      <c r="F135" s="34" t="s">
        <v>397</v>
      </c>
      <c r="G135" s="34" t="str">
        <f>_xlfn.DISPIMG("图片 1(28)",1)</f>
        <v>=DISPIMG("图片 1(28)",1)</v>
      </c>
    </row>
    <row r="136" ht="150" customHeight="1" spans="1:7">
      <c r="A136" s="27" t="s">
        <v>266</v>
      </c>
      <c r="B136" s="27" t="s">
        <v>398</v>
      </c>
      <c r="C136" s="27" t="s">
        <v>399</v>
      </c>
      <c r="D136" s="27" t="s">
        <v>216</v>
      </c>
      <c r="E136" s="27" t="s">
        <v>400</v>
      </c>
      <c r="F136" s="34" t="s">
        <v>401</v>
      </c>
      <c r="G136" s="27" t="str">
        <f>_xlfn.DISPIMG("图片 1(30)",1)</f>
        <v>=DISPIMG("图片 1(30)",1)</v>
      </c>
    </row>
    <row r="137" ht="150" customHeight="1" spans="1:7">
      <c r="A137" s="27" t="s">
        <v>266</v>
      </c>
      <c r="B137" s="27" t="s">
        <v>402</v>
      </c>
      <c r="C137" s="27" t="s">
        <v>403</v>
      </c>
      <c r="D137" s="27" t="s">
        <v>205</v>
      </c>
      <c r="E137" s="27" t="s">
        <v>404</v>
      </c>
      <c r="F137" s="34" t="s">
        <v>405</v>
      </c>
      <c r="G137" s="27" t="str">
        <f>_xlfn.DISPIMG("图片 1(34)",1)</f>
        <v>=DISPIMG("图片 1(34)",1)</v>
      </c>
    </row>
    <row r="138" ht="150" customHeight="1" spans="1:7">
      <c r="A138" s="27" t="s">
        <v>266</v>
      </c>
      <c r="B138" s="27" t="s">
        <v>406</v>
      </c>
      <c r="C138" s="27" t="s">
        <v>407</v>
      </c>
      <c r="D138" s="27" t="s">
        <v>408</v>
      </c>
      <c r="E138" s="27" t="s">
        <v>409</v>
      </c>
      <c r="F138" s="34" t="s">
        <v>410</v>
      </c>
      <c r="G138" s="27" t="str">
        <f>_xlfn.DISPIMG("图片 2(8)",1)</f>
        <v>=DISPIMG("图片 2(8)",1)</v>
      </c>
    </row>
    <row r="139" ht="150" customHeight="1" spans="1:7">
      <c r="A139" s="27" t="s">
        <v>266</v>
      </c>
      <c r="B139" s="27" t="s">
        <v>411</v>
      </c>
      <c r="C139" s="27" t="s">
        <v>412</v>
      </c>
      <c r="D139" s="27" t="s">
        <v>408</v>
      </c>
      <c r="E139" s="27" t="s">
        <v>409</v>
      </c>
      <c r="F139" s="34" t="s">
        <v>413</v>
      </c>
      <c r="G139" s="27" t="str">
        <f>_xlfn.DISPIMG("图片 3(3)",1)</f>
        <v>=DISPIMG("图片 3(3)",1)</v>
      </c>
    </row>
    <row r="140" ht="150" customHeight="1" spans="1:7">
      <c r="A140" s="27" t="s">
        <v>266</v>
      </c>
      <c r="B140" s="27" t="s">
        <v>414</v>
      </c>
      <c r="C140" s="27" t="s">
        <v>415</v>
      </c>
      <c r="D140" s="27" t="s">
        <v>124</v>
      </c>
      <c r="E140" s="27" t="s">
        <v>416</v>
      </c>
      <c r="F140" s="34" t="s">
        <v>89</v>
      </c>
      <c r="G140" s="27" t="str">
        <f>_xlfn.DISPIMG("图片 1(36)",1)</f>
        <v>=DISPIMG("图片 1(36)",1)</v>
      </c>
    </row>
    <row r="141" ht="150" customHeight="1" spans="1:7">
      <c r="A141" s="27" t="s">
        <v>266</v>
      </c>
      <c r="B141" s="27" t="s">
        <v>417</v>
      </c>
      <c r="C141" s="27" t="s">
        <v>418</v>
      </c>
      <c r="D141" s="27" t="s">
        <v>124</v>
      </c>
      <c r="E141" s="27" t="s">
        <v>419</v>
      </c>
      <c r="F141" s="34" t="s">
        <v>89</v>
      </c>
      <c r="G141" s="27" t="str">
        <f>_xlfn.DISPIMG("图片 1(42)",1)</f>
        <v>=DISPIMG("图片 1(42)",1)</v>
      </c>
    </row>
    <row r="142" ht="150" customHeight="1" spans="1:7">
      <c r="A142" s="27" t="s">
        <v>266</v>
      </c>
      <c r="B142" s="27" t="s">
        <v>420</v>
      </c>
      <c r="C142" s="27" t="s">
        <v>421</v>
      </c>
      <c r="D142" s="27" t="s">
        <v>142</v>
      </c>
      <c r="E142" s="27" t="s">
        <v>422</v>
      </c>
      <c r="F142" s="40" t="s">
        <v>423</v>
      </c>
      <c r="G142" s="41" t="str">
        <f>_xlfn.DISPIMG("图片 2(11)",1)</f>
        <v>=DISPIMG("图片 2(11)",1)</v>
      </c>
    </row>
    <row r="143" ht="52" customHeight="1" spans="1:7">
      <c r="A143" s="27" t="s">
        <v>266</v>
      </c>
      <c r="B143" s="27">
        <v>21234001</v>
      </c>
      <c r="C143" s="27" t="s">
        <v>424</v>
      </c>
      <c r="D143" s="27" t="s">
        <v>425</v>
      </c>
      <c r="E143" s="27" t="s">
        <v>426</v>
      </c>
      <c r="F143" s="34" t="s">
        <v>427</v>
      </c>
      <c r="G143" s="34"/>
    </row>
    <row r="144" s="2" customFormat="1" ht="150" customHeight="1" spans="1:7">
      <c r="A144" s="27" t="s">
        <v>266</v>
      </c>
      <c r="B144" s="27" t="s">
        <v>428</v>
      </c>
      <c r="C144" s="27" t="s">
        <v>429</v>
      </c>
      <c r="D144" s="27" t="s">
        <v>136</v>
      </c>
      <c r="E144" s="27" t="s">
        <v>253</v>
      </c>
      <c r="F144" s="34" t="s">
        <v>430</v>
      </c>
      <c r="G144" s="27" t="str">
        <f>_xlfn.DISPIMG("图片 1(49)",1)</f>
        <v>=DISPIMG("图片 1(49)",1)</v>
      </c>
    </row>
  </sheetData>
  <autoFilter ref="A1:G144">
    <extLst/>
  </autoFilter>
  <mergeCells count="62">
    <mergeCell ref="F1:G1"/>
    <mergeCell ref="F4:G4"/>
    <mergeCell ref="F5:G5"/>
    <mergeCell ref="F6:G6"/>
    <mergeCell ref="F7:G7"/>
    <mergeCell ref="F8:G8"/>
    <mergeCell ref="F9:G9"/>
    <mergeCell ref="F10:G10"/>
    <mergeCell ref="F13:G13"/>
    <mergeCell ref="F14:G14"/>
    <mergeCell ref="F15:G15"/>
    <mergeCell ref="F16:G16"/>
    <mergeCell ref="F17:G17"/>
    <mergeCell ref="F18:G18"/>
    <mergeCell ref="F19:G19"/>
    <mergeCell ref="F20:G20"/>
    <mergeCell ref="F21:G21"/>
    <mergeCell ref="F22:G22"/>
    <mergeCell ref="F25:G25"/>
    <mergeCell ref="F26:G26"/>
    <mergeCell ref="F27:G27"/>
    <mergeCell ref="F28:G28"/>
    <mergeCell ref="F29:G29"/>
    <mergeCell ref="F31:G31"/>
    <mergeCell ref="F32:G32"/>
    <mergeCell ref="F34:G34"/>
    <mergeCell ref="F36:G36"/>
    <mergeCell ref="F49:G49"/>
    <mergeCell ref="F50:G50"/>
    <mergeCell ref="F52:G52"/>
    <mergeCell ref="F57:G57"/>
    <mergeCell ref="F69:G69"/>
    <mergeCell ref="F72:G72"/>
    <mergeCell ref="F88:G88"/>
    <mergeCell ref="F89:G89"/>
    <mergeCell ref="F93:G93"/>
    <mergeCell ref="F98:G98"/>
    <mergeCell ref="F99:G99"/>
    <mergeCell ref="F100:G100"/>
    <mergeCell ref="F101:G101"/>
    <mergeCell ref="F105:G105"/>
    <mergeCell ref="F106:G106"/>
    <mergeCell ref="F107:G107"/>
    <mergeCell ref="F109:G109"/>
    <mergeCell ref="F110:G110"/>
    <mergeCell ref="F111:G111"/>
    <mergeCell ref="F114:G114"/>
    <mergeCell ref="F115:G115"/>
    <mergeCell ref="F117:G117"/>
    <mergeCell ref="F118:G118"/>
    <mergeCell ref="F120:G120"/>
    <mergeCell ref="F121:G121"/>
    <mergeCell ref="F122:G122"/>
    <mergeCell ref="F123:G123"/>
    <mergeCell ref="F124:G124"/>
    <mergeCell ref="F125:G125"/>
    <mergeCell ref="F126:G126"/>
    <mergeCell ref="F127:G127"/>
    <mergeCell ref="F128:G128"/>
    <mergeCell ref="F129:G129"/>
    <mergeCell ref="F130:G130"/>
    <mergeCell ref="F143:G143"/>
  </mergeCells>
  <pageMargins left="0.700694444444445" right="0.700694444444445" top="0.629861111111111" bottom="0.751388888888889" header="0.393055555555556" footer="0.298611111111111"/>
  <pageSetup paperSize="9" orientation="landscape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8.89166666666667" defaultRowHeight="13.5"/>
  <sheetData/>
  <pageMargins left="0.75" right="0.75" top="1" bottom="1" header="0.5" footer="0.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WpsReserved_CellImgList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popcorn</cp:lastModifiedBy>
  <dcterms:created xsi:type="dcterms:W3CDTF">2020-02-07T08:04:00Z</dcterms:created>
  <dcterms:modified xsi:type="dcterms:W3CDTF">2020-05-22T08:40:29Z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2052-11.1.0.9662</vt:lpwstr>
  </property>
</Properties>
</file>